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qendrim.ibrahimaj\Desktop\BUXHETI 2025\RAPORTE MUJORE\DHJETOR 2025\"/>
    </mc:Choice>
  </mc:AlternateContent>
  <bookViews>
    <workbookView xWindow="-120" yWindow="-120" windowWidth="29040" windowHeight="15720"/>
  </bookViews>
  <sheets>
    <sheet name="PAGESAT" sheetId="6" r:id="rId1"/>
    <sheet name="PRANIMET" sheetId="12" r:id="rId2"/>
    <sheet name="L" sheetId="16" state="hidden" r:id="rId3"/>
  </sheets>
  <definedNames>
    <definedName name="_xlnm.Print_Area" localSheetId="0">PAGESAT!$A$1:$U$5</definedName>
    <definedName name="_xlnm.Print_Area" localSheetId="1">PRANIMET!$A$1:$Q$29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P55" i="12" l="1"/>
  <c r="E44" i="6" l="1"/>
  <c r="C35" i="6" l="1"/>
  <c r="C46" i="12" l="1"/>
  <c r="C41" i="12" l="1"/>
  <c r="C42" i="12"/>
  <c r="F44" i="6" l="1"/>
  <c r="G44" i="6"/>
  <c r="H44" i="6"/>
  <c r="I44" i="6"/>
  <c r="K44" i="6"/>
  <c r="L44" i="6"/>
  <c r="M44" i="6"/>
  <c r="N44" i="6"/>
  <c r="O44" i="6"/>
  <c r="Q44" i="6"/>
  <c r="R44" i="6"/>
  <c r="S44" i="6"/>
  <c r="T44" i="6"/>
  <c r="U44" i="6"/>
  <c r="D55" i="12"/>
  <c r="E55" i="12"/>
  <c r="F55" i="12"/>
  <c r="G55" i="12"/>
  <c r="H55" i="12"/>
  <c r="I55" i="12"/>
  <c r="J55" i="12"/>
  <c r="K55" i="12"/>
  <c r="L55" i="12"/>
  <c r="M55" i="12"/>
  <c r="N55" i="12"/>
  <c r="O55" i="12"/>
  <c r="Q55" i="12"/>
  <c r="C44" i="12"/>
  <c r="C45" i="12"/>
  <c r="C47" i="12"/>
  <c r="C48" i="12"/>
  <c r="C49" i="12"/>
  <c r="C50" i="12"/>
  <c r="C51" i="12"/>
  <c r="C52" i="12"/>
  <c r="C53" i="12"/>
  <c r="C54" i="12"/>
  <c r="C55" i="12" s="1"/>
  <c r="C43" i="12"/>
  <c r="P33" i="6" l="1"/>
  <c r="P34" i="6"/>
  <c r="P35" i="6"/>
  <c r="P36" i="6"/>
  <c r="P37" i="6"/>
  <c r="P38" i="6"/>
  <c r="P39" i="6"/>
  <c r="P40" i="6"/>
  <c r="P41" i="6"/>
  <c r="P42" i="6"/>
  <c r="P43" i="6"/>
  <c r="P32" i="6"/>
  <c r="J33" i="6"/>
  <c r="J34" i="6"/>
  <c r="J35" i="6"/>
  <c r="J36" i="6"/>
  <c r="J37" i="6"/>
  <c r="J38" i="6"/>
  <c r="J39" i="6"/>
  <c r="J40" i="6"/>
  <c r="J41" i="6"/>
  <c r="J42" i="6"/>
  <c r="J43" i="6"/>
  <c r="J32" i="6"/>
  <c r="D43" i="6"/>
  <c r="D33" i="6"/>
  <c r="D34" i="6"/>
  <c r="D35" i="6"/>
  <c r="D36" i="6"/>
  <c r="D37" i="6"/>
  <c r="D38" i="6"/>
  <c r="D39" i="6"/>
  <c r="D40" i="6"/>
  <c r="C40" i="6" s="1"/>
  <c r="D41" i="6"/>
  <c r="D42" i="6"/>
  <c r="D32" i="6"/>
  <c r="C18" i="6"/>
  <c r="C43" i="6" l="1"/>
  <c r="C42" i="6"/>
  <c r="C41" i="6"/>
  <c r="C39" i="6"/>
  <c r="C38" i="6"/>
  <c r="C37" i="6"/>
  <c r="C36" i="6"/>
  <c r="C34" i="6"/>
  <c r="P44" i="6"/>
  <c r="J44" i="6"/>
  <c r="D44" i="6"/>
  <c r="C33" i="6"/>
  <c r="C32" i="6"/>
  <c r="H38" i="12"/>
  <c r="C44" i="6" l="1"/>
  <c r="E37" i="12"/>
  <c r="Q37" i="12"/>
  <c r="G37" i="12"/>
  <c r="C37" i="12" l="1"/>
  <c r="C34" i="12" l="1"/>
  <c r="D22" i="6" l="1"/>
  <c r="D21" i="6" l="1"/>
  <c r="E31" i="6" l="1"/>
  <c r="D17" i="6"/>
  <c r="D42" i="12" l="1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C30" i="12" l="1"/>
  <c r="C31" i="12"/>
  <c r="C32" i="12"/>
  <c r="C33" i="12"/>
  <c r="C35" i="12"/>
  <c r="C36" i="12"/>
  <c r="C38" i="12"/>
  <c r="C39" i="12"/>
  <c r="C40" i="12"/>
  <c r="C21" i="12"/>
  <c r="F31" i="6"/>
  <c r="G31" i="6"/>
  <c r="H31" i="6"/>
  <c r="I31" i="6"/>
  <c r="K31" i="6"/>
  <c r="L31" i="6"/>
  <c r="M31" i="6"/>
  <c r="N31" i="6"/>
  <c r="O31" i="6"/>
  <c r="Q31" i="6"/>
  <c r="R31" i="6"/>
  <c r="S31" i="6"/>
  <c r="T31" i="6"/>
  <c r="U31" i="6"/>
  <c r="P20" i="6"/>
  <c r="P21" i="6"/>
  <c r="P22" i="6"/>
  <c r="P23" i="6"/>
  <c r="P24" i="6"/>
  <c r="P25" i="6"/>
  <c r="P26" i="6"/>
  <c r="P27" i="6"/>
  <c r="C27" i="6" s="1"/>
  <c r="P28" i="6"/>
  <c r="P29" i="6"/>
  <c r="P30" i="6"/>
  <c r="J20" i="6"/>
  <c r="J21" i="6"/>
  <c r="C21" i="6" s="1"/>
  <c r="J22" i="6"/>
  <c r="J23" i="6"/>
  <c r="J24" i="6"/>
  <c r="J25" i="6"/>
  <c r="J26" i="6"/>
  <c r="J27" i="6"/>
  <c r="J28" i="6"/>
  <c r="J29" i="6"/>
  <c r="J30" i="6"/>
  <c r="D20" i="6"/>
  <c r="D23" i="6"/>
  <c r="D24" i="6"/>
  <c r="D25" i="6"/>
  <c r="D26" i="6"/>
  <c r="D27" i="6"/>
  <c r="D28" i="6"/>
  <c r="D29" i="6"/>
  <c r="D30" i="6"/>
  <c r="P19" i="6"/>
  <c r="J19" i="6"/>
  <c r="D19" i="6"/>
  <c r="D7" i="6"/>
  <c r="D8" i="6"/>
  <c r="D9" i="6"/>
  <c r="D10" i="6"/>
  <c r="D11" i="6"/>
  <c r="D12" i="6"/>
  <c r="D13" i="6"/>
  <c r="D14" i="6"/>
  <c r="D15" i="6"/>
  <c r="D16" i="6"/>
  <c r="D6" i="6"/>
  <c r="E18" i="6"/>
  <c r="D31" i="6" l="1"/>
  <c r="C30" i="6"/>
  <c r="C29" i="6"/>
  <c r="C28" i="6"/>
  <c r="C26" i="6"/>
  <c r="C25" i="6"/>
  <c r="C24" i="6"/>
  <c r="C23" i="6"/>
  <c r="C19" i="6"/>
  <c r="C22" i="6"/>
  <c r="C20" i="6"/>
  <c r="P31" i="6"/>
  <c r="J31" i="6"/>
  <c r="H28" i="12"/>
  <c r="C31" i="6" l="1"/>
  <c r="J17" i="6"/>
  <c r="J28" i="12" l="1"/>
  <c r="E27" i="12" l="1"/>
  <c r="Q27" i="12"/>
  <c r="G27" i="12"/>
  <c r="N27" i="12"/>
  <c r="Q26" i="12" l="1"/>
  <c r="Q25" i="12" l="1"/>
  <c r="Q24" i="12"/>
  <c r="Q23" i="12" l="1"/>
  <c r="H19" i="12" l="1"/>
  <c r="Q22" i="12" l="1"/>
  <c r="Q19" i="12" l="1"/>
  <c r="Q20" i="12"/>
  <c r="P9" i="6"/>
  <c r="J9" i="6"/>
  <c r="C9" i="6" s="1"/>
  <c r="P10" i="6"/>
  <c r="P11" i="6"/>
  <c r="P12" i="6"/>
  <c r="P13" i="6"/>
  <c r="P14" i="6"/>
  <c r="P15" i="6"/>
  <c r="P16" i="6"/>
  <c r="P17" i="6"/>
  <c r="C17" i="6" s="1"/>
  <c r="J10" i="6"/>
  <c r="C10" i="6" s="1"/>
  <c r="J11" i="6"/>
  <c r="C11" i="6" s="1"/>
  <c r="J12" i="6"/>
  <c r="C12" i="6" s="1"/>
  <c r="J13" i="6"/>
  <c r="C13" i="6" s="1"/>
  <c r="J14" i="6"/>
  <c r="J15" i="6"/>
  <c r="J16" i="6"/>
  <c r="M18" i="6"/>
  <c r="L18" i="6"/>
  <c r="K18" i="6"/>
  <c r="I18" i="6"/>
  <c r="H18" i="6"/>
  <c r="G18" i="6"/>
  <c r="F18" i="6"/>
  <c r="P8" i="6"/>
  <c r="J8" i="6"/>
  <c r="C8" i="6" s="1"/>
  <c r="J7" i="6"/>
  <c r="P7" i="6"/>
  <c r="C16" i="6" l="1"/>
  <c r="C15" i="6"/>
  <c r="C7" i="6"/>
  <c r="C14" i="6"/>
  <c r="D18" i="6"/>
  <c r="Q18" i="12"/>
  <c r="C18" i="12" s="1"/>
  <c r="O29" i="12" l="1"/>
  <c r="K29" i="12"/>
  <c r="L29" i="12"/>
  <c r="I29" i="12"/>
  <c r="C19" i="12"/>
  <c r="C20" i="12"/>
  <c r="C22" i="12"/>
  <c r="C23" i="12"/>
  <c r="C24" i="12"/>
  <c r="C25" i="12"/>
  <c r="C26" i="12"/>
  <c r="C27" i="12"/>
  <c r="C28" i="12"/>
  <c r="Q17" i="12"/>
  <c r="C17" i="12" s="1"/>
  <c r="C29" i="12" l="1"/>
  <c r="P6" i="6"/>
  <c r="P18" i="6" s="1"/>
  <c r="J6" i="6"/>
  <c r="J18" i="6" l="1"/>
  <c r="C6" i="6"/>
  <c r="C4" i="12"/>
  <c r="C11" i="12"/>
  <c r="C12" i="12"/>
  <c r="C13" i="12"/>
  <c r="C14" i="12"/>
  <c r="C15" i="12"/>
  <c r="P16" i="12"/>
  <c r="O16" i="12"/>
  <c r="L16" i="12"/>
  <c r="K16" i="12"/>
  <c r="I16" i="12"/>
  <c r="D29" i="12" l="1"/>
  <c r="E29" i="12"/>
  <c r="F29" i="12"/>
  <c r="G29" i="12"/>
  <c r="H29" i="12"/>
  <c r="J29" i="12"/>
  <c r="M29" i="12"/>
  <c r="N29" i="12"/>
  <c r="P29" i="12"/>
  <c r="Q29" i="12" l="1"/>
  <c r="U18" i="6" l="1"/>
  <c r="T18" i="6"/>
  <c r="S18" i="6"/>
  <c r="R18" i="6"/>
  <c r="Q18" i="6"/>
  <c r="N18" i="6"/>
  <c r="O18" i="6"/>
  <c r="N16" i="12"/>
  <c r="J16" i="12"/>
  <c r="G16" i="12"/>
  <c r="E16" i="12"/>
  <c r="D16" i="12"/>
  <c r="F16" i="12"/>
  <c r="C10" i="12"/>
  <c r="C8" i="12"/>
  <c r="C7" i="12"/>
  <c r="C6" i="12"/>
  <c r="C5" i="12"/>
  <c r="M16" i="12"/>
  <c r="H16" i="12" l="1"/>
  <c r="A3" i="12" l="1"/>
  <c r="A1" i="12"/>
  <c r="E4" i="6"/>
  <c r="F4" i="6"/>
  <c r="G4" i="6"/>
  <c r="H4" i="6"/>
  <c r="I4" i="6"/>
  <c r="A1" i="6" l="1"/>
  <c r="C9" i="12" l="1"/>
  <c r="Q16" i="12" l="1"/>
  <c r="C16" i="12" s="1"/>
</calcChain>
</file>

<file path=xl/comments1.xml><?xml version="1.0" encoding="utf-8"?>
<comments xmlns="http://schemas.openxmlformats.org/spreadsheetml/2006/main">
  <authors>
    <author>Qendrim Ibrahimaj</author>
  </authors>
  <commentList>
    <comment ref="P27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Participim I Qytetareve 
</t>
        </r>
      </text>
    </comment>
    <comment ref="P37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Participimi I komunitetit për projektet me bashkëfinancim 
</t>
        </r>
      </text>
    </comment>
    <comment ref="P51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81,500.00 € Participim nga komuniteti për projekte me bashkëfinancim 
520,938.93 € Të hyra nga Granti I performances Komunale </t>
        </r>
      </text>
    </comment>
    <comment ref="P53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DONACIONE OST WEST 
</t>
        </r>
      </text>
    </comment>
    <comment ref="P54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Donacion nga Organizata 
OST WEST 
</t>
        </r>
      </text>
    </comment>
  </commentList>
</comments>
</file>

<file path=xl/sharedStrings.xml><?xml version="1.0" encoding="utf-8"?>
<sst xmlns="http://schemas.openxmlformats.org/spreadsheetml/2006/main" count="1052" uniqueCount="923">
  <si>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</si>
  <si>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</si>
  <si>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</si>
  <si>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</si>
  <si>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</si>
  <si>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</si>
  <si>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</si>
  <si>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</si>
  <si>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</si>
  <si>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</si>
  <si>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</si>
  <si>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</si>
  <si>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</si>
  <si>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</si>
  <si>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</si>
  <si>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</si>
  <si>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</si>
  <si>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</si>
  <si>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</si>
  <si>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</si>
  <si>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</si>
  <si>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</si>
  <si>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</si>
  <si>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</si>
  <si>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</si>
  <si>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</si>
  <si>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</si>
  <si>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</si>
  <si>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</si>
  <si>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</si>
  <si>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</si>
  <si>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</si>
  <si>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</si>
  <si>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</si>
  <si>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</si>
  <si>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</si>
  <si>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</si>
  <si>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</si>
  <si>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</si>
  <si>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</si>
  <si>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</si>
  <si>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</si>
  <si>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</si>
  <si>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</si>
  <si>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</si>
  <si>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</si>
  <si>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</si>
  <si>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</si>
  <si>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</si>
  <si>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</si>
  <si>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</si>
  <si>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</si>
  <si>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</si>
  <si>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</si>
  <si>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</si>
  <si>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</si>
  <si>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</si>
  <si>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</si>
  <si>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</si>
  <si>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</si>
  <si>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</si>
  <si>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</si>
  <si>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</si>
  <si>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</si>
  <si>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</si>
  <si>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</si>
  <si>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</si>
  <si>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</si>
  <si>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</si>
  <si>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</si>
  <si>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</si>
  <si>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</si>
  <si>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</si>
  <si>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</si>
  <si>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</si>
  <si>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</si>
  <si>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</si>
  <si>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</si>
  <si>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</si>
  <si>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</si>
  <si>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</si>
  <si>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</si>
  <si>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</si>
  <si>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</si>
  <si>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</si>
  <si>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</si>
  <si>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</si>
  <si>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</si>
  <si>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</si>
  <si>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</si>
  <si>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</si>
  <si>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</si>
  <si>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</si>
  <si>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</si>
  <si>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</si>
  <si>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</si>
  <si>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</si>
  <si>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</si>
  <si>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</si>
  <si>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</si>
  <si>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</si>
  <si>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</si>
  <si>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</si>
  <si>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</si>
  <si>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</si>
  <si>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</si>
  <si>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</si>
  <si>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</si>
  <si>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</si>
  <si>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</si>
  <si>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</si>
  <si>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</si>
  <si>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</si>
  <si>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</si>
  <si>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</si>
  <si>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</si>
  <si>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</si>
  <si>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</si>
  <si>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</si>
  <si>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</si>
  <si>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</si>
  <si>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</si>
  <si>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</si>
  <si>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</si>
  <si>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</si>
  <si>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</si>
  <si>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</si>
  <si>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</si>
  <si>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</si>
  <si>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</si>
  <si>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</si>
  <si>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</si>
  <si>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</si>
  <si>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</si>
  <si>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</si>
  <si>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</si>
  <si>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</si>
  <si>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</si>
  <si>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</si>
  <si>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</si>
  <si>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</si>
  <si>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</si>
  <si>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</si>
  <si>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</si>
  <si>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</si>
  <si>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</si>
  <si>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</si>
  <si>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</si>
  <si>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</si>
  <si>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</si>
  <si>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</si>
  <si>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</si>
  <si>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</si>
  <si>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</si>
  <si>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</si>
  <si>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</si>
  <si>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</si>
  <si>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</si>
  <si>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</si>
  <si>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</si>
  <si>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</si>
  <si>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</si>
  <si>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</si>
  <si>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</si>
  <si>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</si>
  <si>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</si>
  <si>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</si>
  <si>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</si>
  <si>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</si>
  <si>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</si>
  <si>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</si>
  <si>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</si>
  <si>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</si>
  <si>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</si>
  <si>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</si>
  <si>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</si>
  <si>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</si>
  <si>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</si>
  <si>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</si>
  <si>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</si>
  <si>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</si>
  <si>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</si>
  <si>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</si>
  <si>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</si>
  <si>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</si>
  <si>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</si>
  <si>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</si>
  <si>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</si>
  <si>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</si>
  <si>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</si>
  <si>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</si>
  <si>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</si>
  <si>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</si>
  <si>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</si>
  <si>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</si>
  <si>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</si>
  <si>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</si>
  <si>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</si>
  <si>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</si>
  <si>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</si>
  <si>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</si>
  <si>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</si>
  <si>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</si>
  <si>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</si>
  <si>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</si>
  <si>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</si>
  <si>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</si>
  <si>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</si>
  <si>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</si>
  <si>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</si>
  <si>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</si>
  <si>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</si>
  <si>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</si>
  <si>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</si>
  <si>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</si>
  <si>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</si>
  <si>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</si>
  <si>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</si>
  <si>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</si>
  <si>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</si>
  <si>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</si>
  <si>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</si>
  <si>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</si>
  <si>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</si>
  <si>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</si>
  <si>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</si>
  <si>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</si>
  <si>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</si>
  <si>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</si>
  <si>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</si>
  <si>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</si>
  <si>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</si>
  <si>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</si>
  <si>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</si>
  <si>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</si>
  <si>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</si>
  <si>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</si>
  <si>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</si>
  <si>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</si>
  <si>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</si>
  <si>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</si>
  <si>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</si>
  <si>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</si>
  <si>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</si>
  <si>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</si>
  <si>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</si>
  <si>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</si>
  <si>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</si>
  <si>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</si>
  <si>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</si>
  <si>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</si>
  <si>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</si>
  <si>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</si>
  <si>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</si>
  <si>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</si>
  <si>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</si>
  <si>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</si>
  <si>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</si>
  <si>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</si>
  <si>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</si>
  <si>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</si>
  <si>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</si>
  <si>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</si>
  <si>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</si>
  <si>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</si>
  <si>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</si>
  <si>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</si>
  <si>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</si>
  <si>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</si>
  <si>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</si>
  <si>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</si>
  <si>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</si>
  <si>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</si>
  <si>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</si>
  <si>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</si>
  <si>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</si>
  <si>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</si>
  <si>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</si>
  <si>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</si>
  <si>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</si>
  <si>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</si>
  <si>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</si>
  <si>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</si>
  <si>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</si>
  <si>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</si>
  <si>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</si>
  <si>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</si>
  <si>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</si>
  <si>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</si>
  <si>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</si>
  <si>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</si>
  <si>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</si>
  <si>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</si>
  <si>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</si>
  <si>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</si>
  <si>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</si>
  <si>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</si>
  <si>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</si>
  <si>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</si>
  <si>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</si>
  <si>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</si>
  <si>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</si>
  <si>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</si>
  <si>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</si>
  <si>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</si>
  <si>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</si>
  <si>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</si>
  <si>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</si>
  <si>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</si>
  <si>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</si>
  <si>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</si>
  <si>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</si>
  <si>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</si>
  <si>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</si>
  <si>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</si>
  <si>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</si>
  <si>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</si>
  <si>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</si>
  <si>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</si>
  <si>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</si>
  <si>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</si>
  <si>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</si>
  <si>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</si>
  <si>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</si>
  <si>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</si>
  <si>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</si>
  <si>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</si>
  <si>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</si>
  <si>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</si>
  <si>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</si>
  <si>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</si>
  <si>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</si>
  <si>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</si>
  <si>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</si>
  <si>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</si>
  <si>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</si>
  <si>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</si>
  <si>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</si>
  <si>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</si>
  <si>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</si>
  <si>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</si>
  <si>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</si>
  <si>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</si>
  <si>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</si>
  <si>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</si>
  <si>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</si>
  <si>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</si>
  <si>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</si>
  <si>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</si>
  <si>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</si>
  <si>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</si>
  <si>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</si>
  <si>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</si>
  <si>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</si>
  <si>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</si>
  <si>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</si>
  <si>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</si>
  <si>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</si>
  <si>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</si>
  <si>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</si>
  <si>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</si>
  <si>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</si>
  <si>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</si>
  <si>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</si>
  <si>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</si>
  <si>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</si>
  <si>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</si>
  <si>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</si>
  <si>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</si>
  <si>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</si>
  <si>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</si>
  <si>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</si>
  <si>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</si>
  <si>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</si>
  <si>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</si>
  <si>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</si>
  <si>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</si>
  <si>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</si>
  <si>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</si>
  <si>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</si>
  <si>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</si>
  <si>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</si>
  <si>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</si>
  <si>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</si>
  <si>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</si>
  <si>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</si>
  <si>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</si>
  <si>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</si>
  <si>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</si>
  <si>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</si>
  <si>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</si>
  <si>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</si>
  <si>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</si>
  <si>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</si>
  <si>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</si>
  <si>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</si>
  <si>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</si>
  <si>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</si>
  <si>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</si>
  <si>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</si>
  <si>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</si>
  <si>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</si>
  <si>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</si>
  <si>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</si>
  <si>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</si>
  <si>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</si>
  <si>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</si>
  <si>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</si>
  <si>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</si>
  <si>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</si>
  <si>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</si>
  <si>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</si>
  <si>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</si>
  <si>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</si>
  <si>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</si>
  <si>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</si>
  <si>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</si>
  <si>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</si>
  <si>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</si>
  <si>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</si>
  <si>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</si>
  <si>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</si>
  <si>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</si>
  <si>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</si>
  <si>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</si>
  <si>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</si>
  <si>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</si>
  <si>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</si>
  <si>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</si>
  <si>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</si>
  <si>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</si>
  <si>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</si>
  <si>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</si>
  <si>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</si>
  <si>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</si>
  <si>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</si>
  <si>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</si>
  <si>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</si>
  <si>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</si>
  <si>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</si>
  <si>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</si>
  <si>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</si>
  <si>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</si>
  <si>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</si>
  <si>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</si>
  <si>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</si>
  <si>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</si>
  <si>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</si>
  <si>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</si>
  <si>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</si>
  <si>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</si>
  <si>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</si>
  <si>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</si>
  <si>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</si>
  <si>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</si>
  <si>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</si>
  <si>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</si>
  <si>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</si>
  <si>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</si>
  <si>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</si>
  <si>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</si>
  <si>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</si>
  <si>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</si>
  <si>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</si>
  <si>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</si>
  <si>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</si>
  <si>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</si>
  <si>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</si>
  <si>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</si>
  <si>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</si>
  <si>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</si>
  <si>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</si>
  <si>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</si>
  <si>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</si>
  <si>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</si>
  <si>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</si>
  <si>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</si>
  <si>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</si>
  <si>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</si>
  <si>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</si>
  <si>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</si>
  <si>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</si>
  <si>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</si>
  <si>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</si>
  <si>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</si>
  <si>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</si>
  <si>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</si>
  <si>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</si>
  <si>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</si>
  <si>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</si>
  <si>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</si>
  <si>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</si>
  <si>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</si>
  <si>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</si>
  <si>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</si>
  <si>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</si>
  <si>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</si>
  <si>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</si>
  <si>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</si>
  <si>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</si>
  <si>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</si>
  <si>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</si>
  <si>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</si>
  <si>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</si>
  <si>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</si>
  <si>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</si>
  <si>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</si>
  <si>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</si>
  <si>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</si>
  <si>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</si>
  <si>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</si>
  <si>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</si>
  <si>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</si>
  <si>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</si>
  <si>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</si>
  <si>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</si>
  <si>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</si>
  <si>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</si>
  <si>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</si>
  <si>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</si>
  <si>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</si>
  <si>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</si>
  <si>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</si>
  <si>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</si>
  <si>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</si>
  <si>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</si>
  <si>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</si>
  <si>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</si>
  <si>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</si>
  <si>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</si>
  <si>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</si>
  <si>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</si>
  <si>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</si>
  <si>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</si>
  <si>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</si>
  <si>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</si>
  <si>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</si>
  <si>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</si>
  <si>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</si>
  <si>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</si>
  <si>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</si>
  <si>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</si>
  <si>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</si>
  <si>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</si>
  <si>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</si>
  <si>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</si>
  <si>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</si>
  <si>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</si>
  <si>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</si>
  <si>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</si>
  <si>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</si>
  <si>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</si>
  <si>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</si>
  <si>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</si>
  <si>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</si>
  <si>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</si>
  <si>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</si>
  <si>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</si>
  <si>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</si>
  <si>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</si>
  <si>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</si>
  <si>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</si>
  <si>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</si>
  <si>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</si>
  <si>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</si>
  <si>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</si>
  <si>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</si>
  <si>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</si>
  <si>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</si>
  <si>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</si>
  <si>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</si>
  <si>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</si>
  <si>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</si>
  <si>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</si>
  <si>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</si>
  <si>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</si>
  <si>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</si>
  <si>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</si>
  <si>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</si>
  <si>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</si>
  <si>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</si>
  <si>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</si>
  <si>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</si>
  <si>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</si>
  <si>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</si>
  <si>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</si>
  <si>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</si>
  <si>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</si>
  <si>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</si>
  <si>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</si>
  <si>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</si>
  <si>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</si>
  <si>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</si>
  <si>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</si>
  <si>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</si>
  <si>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</si>
  <si>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</si>
  <si>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</si>
  <si>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</si>
  <si>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</si>
  <si>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</si>
  <si>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</si>
  <si>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</si>
  <si>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</si>
  <si>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</si>
  <si>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</si>
  <si>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</si>
  <si>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</si>
  <si>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</si>
  <si>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</si>
  <si>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</si>
  <si>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</si>
  <si>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</si>
  <si>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</si>
  <si>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</si>
  <si>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</si>
  <si>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</si>
  <si>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</si>
  <si>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</si>
  <si>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</si>
  <si>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</si>
  <si>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</si>
  <si>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</si>
  <si>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</si>
  <si>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</si>
  <si>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</si>
  <si>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</si>
  <si>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</si>
  <si>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</si>
  <si>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</si>
  <si>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</si>
  <si>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</si>
  <si>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</si>
  <si>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</si>
  <si>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</si>
  <si>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</si>
  <si>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</si>
  <si>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</si>
  <si>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</si>
  <si>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</si>
  <si>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</si>
  <si>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</si>
  <si>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</si>
  <si>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</si>
  <si>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</si>
  <si>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</si>
  <si>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</si>
  <si>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</si>
  <si>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</si>
  <si>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</si>
  <si>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</si>
  <si>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</si>
  <si>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</si>
  <si>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</si>
  <si>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</si>
  <si>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</si>
  <si>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</si>
  <si>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</si>
  <si>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</si>
  <si>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</si>
  <si>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</si>
  <si>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</si>
  <si>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</si>
  <si>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</si>
  <si>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</si>
  <si>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</si>
  <si>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</si>
  <si>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</si>
  <si>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</si>
  <si>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</si>
  <si>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</si>
  <si>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</si>
  <si>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</si>
  <si>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</si>
  <si>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</si>
  <si>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</si>
  <si>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</si>
  <si>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</si>
  <si>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</si>
  <si>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</si>
  <si>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</si>
  <si>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</si>
  <si>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</si>
  <si>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</si>
  <si>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</si>
  <si>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</si>
  <si>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</si>
  <si>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</si>
  <si>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</si>
  <si>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</si>
  <si>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</si>
  <si>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</si>
  <si>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</si>
  <si>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</si>
  <si>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</si>
  <si>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</si>
  <si>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</si>
  <si>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</si>
  <si>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</si>
  <si>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</si>
  <si>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</si>
  <si>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</si>
  <si>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</si>
  <si>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</si>
  <si>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</si>
  <si>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</si>
  <si>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</si>
  <si>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</si>
  <si>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</si>
  <si>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</si>
  <si>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</si>
  <si>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</si>
  <si>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</si>
  <si>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</si>
  <si>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</si>
  <si>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</si>
  <si>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</si>
  <si>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</si>
  <si>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</si>
  <si>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</si>
  <si>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</si>
  <si>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</si>
  <si>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</si>
  <si>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</si>
  <si>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</si>
  <si>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</si>
  <si>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</si>
  <si>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</si>
  <si>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</si>
  <si>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</si>
  <si>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</si>
  <si>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</si>
  <si>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</si>
  <si>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</si>
  <si>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</si>
  <si>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</si>
  <si>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</si>
  <si>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</si>
  <si>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</si>
  <si>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</si>
  <si>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</si>
  <si>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</si>
  <si>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</si>
  <si>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</si>
  <si>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</si>
  <si>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</si>
  <si>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</si>
  <si>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</si>
  <si>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</si>
  <si>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</si>
  <si>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</si>
  <si>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</si>
  <si>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</si>
  <si>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</si>
  <si>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</si>
  <si>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</si>
  <si>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</si>
  <si>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</si>
  <si>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</si>
  <si>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</si>
  <si>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</si>
  <si>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</si>
  <si>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</si>
  <si>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</si>
  <si>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</si>
  <si>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</si>
  <si>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</si>
  <si>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</si>
  <si>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</si>
  <si>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</si>
  <si>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</si>
  <si>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</si>
  <si>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</si>
  <si>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</si>
  <si>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</si>
  <si>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</si>
  <si>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</si>
  <si>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</si>
  <si>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</si>
  <si>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</si>
  <si>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</si>
  <si>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</si>
  <si>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</si>
  <si>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</si>
  <si>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</si>
  <si>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</si>
  <si>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</si>
  <si>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</si>
  <si>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</si>
  <si>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</si>
  <si>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</si>
  <si>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</si>
  <si>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</si>
  <si>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</si>
  <si>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</si>
  <si>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</si>
  <si>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</si>
  <si>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</si>
  <si>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</si>
  <si>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</si>
  <si>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</si>
  <si>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</si>
  <si>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</si>
  <si>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</si>
  <si>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</si>
  <si>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</si>
  <si>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</si>
  <si>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</si>
  <si>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</si>
  <si>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</si>
  <si>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</si>
  <si>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</si>
  <si>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</si>
  <si>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</si>
  <si>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</si>
  <si>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</si>
  <si>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</si>
  <si>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</si>
  <si>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</si>
  <si>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</si>
  <si>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</si>
  <si>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</si>
  <si>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</si>
  <si>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</si>
  <si>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</si>
  <si>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</si>
  <si>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</si>
  <si>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</si>
  <si>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</si>
  <si>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</si>
  <si>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</si>
  <si>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</si>
  <si>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</si>
  <si>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</si>
  <si>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</si>
  <si>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</si>
  <si>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</si>
  <si>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</si>
  <si>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</si>
  <si>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</si>
  <si>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</si>
  <si>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</si>
  <si>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</si>
  <si>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</si>
  <si>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</si>
  <si>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</si>
  <si>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</si>
  <si>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</si>
  <si>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</si>
  <si>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</si>
  <si>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</si>
  <si>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</si>
  <si>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</si>
  <si>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</si>
  <si>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</si>
  <si>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</si>
  <si>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</si>
  <si>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</si>
  <si>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</si>
  <si>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</si>
  <si>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</si>
  <si>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</si>
  <si>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</si>
  <si>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</si>
  <si>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</si>
  <si>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</si>
  <si>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</si>
  <si>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</si>
  <si>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</si>
  <si>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çertifikata dhe dokumente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</si>
  <si>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</si>
  <si>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</si>
  <si>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</si>
  <si>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</si>
  <si>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</si>
  <si>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Taksa nga sherbimet Kadastrale (matja e Tokes)</t>
  </si>
  <si>
    <t xml:space="preserve">Gjoba nga Inspektoriati </t>
  </si>
  <si>
    <t xml:space="preserve">Taksa për Leje Ndërtimi dhe Leje Mjedisore </t>
  </si>
  <si>
    <t xml:space="preserve">2023 Janar </t>
  </si>
  <si>
    <t xml:space="preserve">2023 Shkurt </t>
  </si>
  <si>
    <t xml:space="preserve">2023 Qershor </t>
  </si>
  <si>
    <t xml:space="preserve">2023 Korrik </t>
  </si>
  <si>
    <t xml:space="preserve">2023 Gusht </t>
  </si>
  <si>
    <t xml:space="preserve">2023 Shtator </t>
  </si>
  <si>
    <t xml:space="preserve">2023 Dhjetor </t>
  </si>
  <si>
    <t xml:space="preserve">Gjoba në trafik dhe nga Gjykata </t>
  </si>
  <si>
    <t xml:space="preserve">Licenca për afarizem </t>
  </si>
  <si>
    <t>Participim në Kulturë</t>
  </si>
  <si>
    <t>VITI/MUAJI</t>
  </si>
  <si>
    <t>Tatimi në Pronë</t>
  </si>
  <si>
    <t xml:space="preserve">Participim nga donatoret </t>
  </si>
  <si>
    <t>ADMINSTRATA</t>
  </si>
  <si>
    <t xml:space="preserve">2024 Janar </t>
  </si>
  <si>
    <t xml:space="preserve">2024 Shkurt </t>
  </si>
  <si>
    <t xml:space="preserve">2024 Mars </t>
  </si>
  <si>
    <t>2024 Prill</t>
  </si>
  <si>
    <t>2024 Maj</t>
  </si>
  <si>
    <t xml:space="preserve">2024 Qershor </t>
  </si>
  <si>
    <t xml:space="preserve">2024 Korrik </t>
  </si>
  <si>
    <t xml:space="preserve">2024 Gusht </t>
  </si>
  <si>
    <t xml:space="preserve">2024 Shtator </t>
  </si>
  <si>
    <t>2024 Tetor</t>
  </si>
  <si>
    <t xml:space="preserve">2024 Nëntor </t>
  </si>
  <si>
    <t xml:space="preserve">2024 Dhjetor </t>
  </si>
  <si>
    <t>Gjithsej 2024</t>
  </si>
  <si>
    <t>2024 Janar</t>
  </si>
  <si>
    <t>2024 Shkurt</t>
  </si>
  <si>
    <t>2024 Qershor</t>
  </si>
  <si>
    <t>2024 Korrik</t>
  </si>
  <si>
    <t>2024 Gusht</t>
  </si>
  <si>
    <t>2024 Shtator</t>
  </si>
  <si>
    <t>2024 Dhjetor</t>
  </si>
  <si>
    <t xml:space="preserve">Gjithsej Pagesat </t>
  </si>
  <si>
    <t>2025Shkurt</t>
  </si>
  <si>
    <t>2025 Mars</t>
  </si>
  <si>
    <t xml:space="preserve">2025 Prill </t>
  </si>
  <si>
    <t xml:space="preserve">2025 Qershor </t>
  </si>
  <si>
    <t>2026 Korrik</t>
  </si>
  <si>
    <t xml:space="preserve">2025 Gusht </t>
  </si>
  <si>
    <t xml:space="preserve">2025 Shtator </t>
  </si>
  <si>
    <t xml:space="preserve">2025 Tetor </t>
  </si>
  <si>
    <t xml:space="preserve">2025 Dhjetor </t>
  </si>
  <si>
    <t>Taksa për regjistrim të automjeteve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</si>
</sst>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_([$€-2]\ * #,##0.00_);_([$€-2]\ * \(#,##0.00\);_([$€-2]\ 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 Narrow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27" applyBorder="0"/>
  </cellStyleXfs>
  <cellXfs count="23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17" fillId="2" borderId="19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2" borderId="0" xfId="0" applyFill="1" applyAlignment="1">
      <alignment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28" fillId="38" borderId="10" xfId="1" applyNumberFormat="1" applyFont="1" applyFill="1" applyBorder="1" applyAlignment="1">
      <alignment horizontal="right"/>
    </xf>
    <xf numFmtId="3" fontId="0" fillId="2" borderId="0" xfId="0" applyNumberFormat="1" applyFill="1"/>
    <xf numFmtId="0" fontId="21" fillId="2" borderId="0" xfId="0" applyFont="1" applyFill="1"/>
    <xf numFmtId="3" fontId="29" fillId="0" borderId="10" xfId="1" applyNumberFormat="1" applyFont="1" applyBorder="1" applyAlignment="1">
      <alignment horizontal="right"/>
    </xf>
    <xf numFmtId="3" fontId="28" fillId="0" borderId="10" xfId="1" applyNumberFormat="1" applyFont="1" applyBorder="1" applyAlignment="1">
      <alignment horizontal="right"/>
    </xf>
    <xf numFmtId="3" fontId="29" fillId="0" borderId="11" xfId="1" applyNumberFormat="1" applyFont="1" applyBorder="1" applyAlignment="1">
      <alignment horizontal="right"/>
    </xf>
    <xf numFmtId="3" fontId="29" fillId="0" borderId="10" xfId="1" applyNumberFormat="1" applyFont="1" applyFill="1" applyBorder="1" applyAlignment="1">
      <alignment horizontal="right"/>
    </xf>
    <xf numFmtId="165" fontId="29" fillId="0" borderId="0" xfId="0" applyNumberFormat="1" applyFont="1"/>
    <xf numFmtId="43" fontId="0" fillId="0" borderId="10" xfId="119" applyFont="1" applyBorder="1" applyProtection="1">
      <protection hidden="1"/>
    </xf>
    <xf numFmtId="43" fontId="29" fillId="0" borderId="10" xfId="1" applyFont="1" applyBorder="1" applyAlignment="1">
      <alignment horizontal="right"/>
    </xf>
    <xf numFmtId="43" fontId="0" fillId="2" borderId="0" xfId="1" applyFont="1" applyFill="1"/>
    <xf numFmtId="0" fontId="0" fillId="0" borderId="12" xfId="0" applyBorder="1" applyProtection="1">
      <protection hidden="1"/>
    </xf>
    <xf numFmtId="43" fontId="0" fillId="0" borderId="12" xfId="1" applyFont="1" applyBorder="1" applyProtection="1">
      <protection hidden="1"/>
    </xf>
    <xf numFmtId="164" fontId="0" fillId="0" borderId="12" xfId="0" applyNumberFormat="1" applyBorder="1" applyProtection="1">
      <protection hidden="1"/>
    </xf>
    <xf numFmtId="43" fontId="0" fillId="0" borderId="12" xfId="1" applyFont="1" applyBorder="1" applyAlignment="1" applyProtection="1">
      <alignment horizontal="center"/>
      <protection hidden="1"/>
    </xf>
    <xf numFmtId="4" fontId="0" fillId="0" borderId="12" xfId="0" applyNumberFormat="1" applyBorder="1" applyProtection="1">
      <protection hidden="1"/>
    </xf>
    <xf numFmtId="0" fontId="17" fillId="2" borderId="18" xfId="0" applyFont="1" applyFill="1" applyBorder="1" applyAlignment="1" applyProtection="1">
      <alignment horizontal="center" wrapText="1"/>
      <protection hidden="1"/>
    </xf>
    <xf numFmtId="43" fontId="30" fillId="0" borderId="10" xfId="119" applyFont="1" applyBorder="1" applyProtection="1">
      <protection hidden="1"/>
    </xf>
    <xf numFmtId="43" fontId="30" fillId="0" borderId="12" xfId="0" applyNumberFormat="1" applyFont="1" applyBorder="1" applyAlignment="1" applyProtection="1">
      <alignment horizontal="center"/>
      <protection hidden="1"/>
    </xf>
    <xf numFmtId="43" fontId="30" fillId="0" borderId="12" xfId="0" applyNumberFormat="1" applyFont="1" applyBorder="1" applyProtection="1">
      <protection hidden="1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43" fontId="30" fillId="0" borderId="12" xfId="1" applyFont="1" applyBorder="1" applyProtection="1">
      <protection hidden="1"/>
    </xf>
    <xf numFmtId="166" fontId="0" fillId="2" borderId="0" xfId="0" applyNumberFormat="1" applyFill="1" applyAlignment="1" applyProtection="1">
      <alignment horizontal="center"/>
      <protection hidden="1"/>
    </xf>
    <xf numFmtId="166" fontId="20" fillId="2" borderId="0" xfId="0" applyNumberFormat="1" applyFont="1" applyFill="1" applyAlignment="1" applyProtection="1">
      <alignment horizontal="left" vertical="center"/>
      <protection hidden="1"/>
    </xf>
    <xf numFmtId="166" fontId="17" fillId="2" borderId="18" xfId="0" applyNumberFormat="1" applyFont="1" applyFill="1" applyBorder="1" applyAlignment="1" applyProtection="1">
      <alignment horizontal="center" wrapText="1"/>
      <protection hidden="1"/>
    </xf>
    <xf numFmtId="166" fontId="17" fillId="35" borderId="13" xfId="0" applyNumberFormat="1" applyFont="1" applyFill="1" applyBorder="1" applyAlignment="1" applyProtection="1">
      <alignment horizontal="center" vertical="center" wrapText="1"/>
      <protection hidden="1"/>
    </xf>
    <xf numFmtId="166" fontId="17" fillId="35" borderId="14" xfId="0" applyNumberFormat="1" applyFont="1" applyFill="1" applyBorder="1" applyAlignment="1" applyProtection="1">
      <alignment horizontal="center" vertical="center" wrapText="1"/>
      <protection hidden="1"/>
    </xf>
    <xf numFmtId="166" fontId="17" fillId="0" borderId="10" xfId="119" applyNumberFormat="1" applyFont="1" applyBorder="1" applyProtection="1">
      <protection hidden="1"/>
    </xf>
    <xf numFmtId="166" fontId="17" fillId="0" borderId="12" xfId="0" applyNumberFormat="1" applyFont="1" applyBorder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166" fontId="33" fillId="0" borderId="10" xfId="1" applyNumberFormat="1" applyFont="1" applyBorder="1" applyAlignment="1">
      <alignment horizontal="right"/>
    </xf>
    <xf numFmtId="166" fontId="17" fillId="0" borderId="10" xfId="1" applyNumberFormat="1" applyFont="1" applyBorder="1" applyAlignment="1">
      <alignment horizontal="right"/>
    </xf>
    <xf numFmtId="166" fontId="17" fillId="0" borderId="10" xfId="1" applyNumberFormat="1" applyFont="1" applyBorder="1"/>
    <xf numFmtId="166" fontId="17" fillId="2" borderId="12" xfId="1" applyNumberFormat="1" applyFont="1" applyFill="1" applyBorder="1"/>
    <xf numFmtId="43" fontId="30" fillId="0" borderId="12" xfId="1" applyFont="1" applyBorder="1" applyAlignment="1" applyProtection="1">
      <alignment horizontal="center"/>
      <protection hidden="1"/>
    </xf>
    <xf numFmtId="43" fontId="0" fillId="2" borderId="0" xfId="0" applyNumberFormat="1" applyFill="1"/>
    <xf numFmtId="166" fontId="17" fillId="0" borderId="12" xfId="1" applyNumberFormat="1" applyFont="1" applyBorder="1" applyAlignment="1" applyProtection="1">
      <alignment horizontal="center"/>
      <protection hidden="1"/>
    </xf>
    <xf numFmtId="43" fontId="17" fillId="0" borderId="12" xfId="1" applyFont="1" applyBorder="1" applyAlignment="1" applyProtection="1">
      <alignment horizontal="center"/>
      <protection hidden="1"/>
    </xf>
    <xf numFmtId="43" fontId="17" fillId="0" borderId="12" xfId="1" applyFont="1" applyBorder="1" applyProtection="1">
      <protection hidden="1"/>
    </xf>
    <xf numFmtId="0" fontId="0" fillId="0" borderId="39" xfId="0" applyBorder="1" applyProtection="1">
      <protection hidden="1"/>
    </xf>
    <xf numFmtId="166" fontId="17" fillId="0" borderId="40" xfId="119" applyNumberFormat="1" applyFont="1" applyBorder="1" applyProtection="1">
      <protection hidden="1"/>
    </xf>
    <xf numFmtId="43" fontId="0" fillId="0" borderId="40" xfId="119" applyFont="1" applyBorder="1" applyProtection="1">
      <protection hidden="1"/>
    </xf>
    <xf numFmtId="43" fontId="0" fillId="0" borderId="41" xfId="119" applyFont="1" applyBorder="1" applyProtection="1">
      <protection hidden="1"/>
    </xf>
    <xf numFmtId="0" fontId="0" fillId="0" borderId="42" xfId="0" applyBorder="1" applyProtection="1">
      <protection hidden="1"/>
    </xf>
    <xf numFmtId="43" fontId="0" fillId="0" borderId="43" xfId="119" applyFont="1" applyBorder="1" applyProtection="1">
      <protection hidden="1"/>
    </xf>
    <xf numFmtId="0" fontId="0" fillId="0" borderId="42" xfId="0" applyBorder="1" applyAlignment="1" applyProtection="1">
      <alignment horizontal="left"/>
      <protection hidden="1"/>
    </xf>
    <xf numFmtId="0" fontId="17" fillId="34" borderId="44" xfId="0" applyFont="1" applyFill="1" applyBorder="1" applyProtection="1">
      <protection hidden="1"/>
    </xf>
    <xf numFmtId="166" fontId="17" fillId="34" borderId="45" xfId="119" applyNumberFormat="1" applyFont="1" applyFill="1" applyBorder="1" applyProtection="1">
      <protection hidden="1"/>
    </xf>
    <xf numFmtId="43" fontId="17" fillId="34" borderId="45" xfId="119" applyFont="1" applyFill="1" applyBorder="1" applyProtection="1">
      <protection hidden="1"/>
    </xf>
    <xf numFmtId="43" fontId="17" fillId="34" borderId="45" xfId="119" applyFont="1" applyFill="1" applyBorder="1" applyAlignment="1" applyProtection="1">
      <alignment horizontal="center"/>
      <protection hidden="1"/>
    </xf>
    <xf numFmtId="43" fontId="17" fillId="34" borderId="46" xfId="119" applyFont="1" applyFill="1" applyBorder="1" applyAlignment="1" applyProtection="1">
      <alignment horizontal="center"/>
      <protection hidden="1"/>
    </xf>
    <xf numFmtId="0" fontId="0" fillId="0" borderId="47" xfId="0" applyBorder="1" applyProtection="1">
      <protection hidden="1"/>
    </xf>
    <xf numFmtId="166" fontId="17" fillId="0" borderId="48" xfId="0" applyNumberFormat="1" applyFont="1" applyBorder="1" applyAlignment="1" applyProtection="1">
      <alignment horizontal="center"/>
      <protection hidden="1"/>
    </xf>
    <xf numFmtId="43" fontId="30" fillId="0" borderId="48" xfId="0" applyNumberFormat="1" applyFont="1" applyBorder="1" applyAlignment="1" applyProtection="1">
      <alignment horizontal="center"/>
      <protection hidden="1"/>
    </xf>
    <xf numFmtId="43" fontId="0" fillId="0" borderId="48" xfId="1" applyFont="1" applyBorder="1" applyProtection="1">
      <protection hidden="1"/>
    </xf>
    <xf numFmtId="0" fontId="0" fillId="0" borderId="48" xfId="0" applyBorder="1" applyProtection="1">
      <protection hidden="1"/>
    </xf>
    <xf numFmtId="43" fontId="30" fillId="0" borderId="48" xfId="0" applyNumberFormat="1" applyFont="1" applyBorder="1" applyProtection="1">
      <protection hidden="1"/>
    </xf>
    <xf numFmtId="43" fontId="0" fillId="0" borderId="49" xfId="1" applyFont="1" applyBorder="1" applyProtection="1">
      <protection hidden="1"/>
    </xf>
    <xf numFmtId="0" fontId="0" fillId="0" borderId="50" xfId="0" applyBorder="1" applyProtection="1">
      <protection hidden="1"/>
    </xf>
    <xf numFmtId="43" fontId="0" fillId="0" borderId="51" xfId="1" applyFont="1" applyBorder="1" applyProtection="1">
      <protection hidden="1"/>
    </xf>
    <xf numFmtId="0" fontId="0" fillId="0" borderId="52" xfId="0" applyBorder="1" applyProtection="1">
      <protection hidden="1"/>
    </xf>
    <xf numFmtId="166" fontId="17" fillId="0" borderId="53" xfId="1" applyNumberFormat="1" applyFont="1" applyBorder="1" applyAlignment="1" applyProtection="1">
      <alignment horizontal="center"/>
      <protection hidden="1"/>
    </xf>
    <xf numFmtId="43" fontId="30" fillId="0" borderId="53" xfId="1" applyFont="1" applyBorder="1" applyAlignment="1" applyProtection="1">
      <alignment horizontal="center"/>
      <protection hidden="1"/>
    </xf>
    <xf numFmtId="43" fontId="0" fillId="0" borderId="53" xfId="1" applyFont="1" applyBorder="1" applyProtection="1">
      <protection hidden="1"/>
    </xf>
    <xf numFmtId="43" fontId="30" fillId="0" borderId="53" xfId="1" applyFont="1" applyBorder="1" applyProtection="1">
      <protection hidden="1"/>
    </xf>
    <xf numFmtId="43" fontId="0" fillId="0" borderId="54" xfId="1" applyFont="1" applyBorder="1" applyProtection="1">
      <protection hidden="1"/>
    </xf>
    <xf numFmtId="0" fontId="17" fillId="40" borderId="29" xfId="0" applyFont="1" applyFill="1" applyBorder="1" applyProtection="1">
      <protection hidden="1"/>
    </xf>
    <xf numFmtId="166" fontId="17" fillId="40" borderId="14" xfId="0" applyNumberFormat="1" applyFont="1" applyFill="1" applyBorder="1" applyAlignment="1" applyProtection="1">
      <alignment horizontal="center"/>
      <protection hidden="1"/>
    </xf>
    <xf numFmtId="43" fontId="17" fillId="40" borderId="14" xfId="0" applyNumberFormat="1" applyFont="1" applyFill="1" applyBorder="1" applyAlignment="1" applyProtection="1">
      <alignment horizontal="center"/>
      <protection hidden="1"/>
    </xf>
    <xf numFmtId="43" fontId="17" fillId="0" borderId="48" xfId="1" applyFont="1" applyBorder="1" applyAlignment="1" applyProtection="1">
      <alignment horizontal="center"/>
      <protection hidden="1"/>
    </xf>
    <xf numFmtId="43" fontId="17" fillId="0" borderId="48" xfId="1" applyFont="1" applyBorder="1" applyProtection="1">
      <protection hidden="1"/>
    </xf>
    <xf numFmtId="166" fontId="17" fillId="0" borderId="53" xfId="0" applyNumberFormat="1" applyFont="1" applyBorder="1" applyAlignment="1" applyProtection="1">
      <alignment horizontal="center"/>
      <protection hidden="1"/>
    </xf>
    <xf numFmtId="43" fontId="17" fillId="0" borderId="53" xfId="1" applyFont="1" applyBorder="1" applyAlignment="1" applyProtection="1">
      <alignment horizontal="center"/>
      <protection hidden="1"/>
    </xf>
    <xf numFmtId="43" fontId="17" fillId="0" borderId="53" xfId="1" applyFont="1" applyBorder="1" applyProtection="1">
      <protection hidden="1"/>
    </xf>
    <xf numFmtId="0" fontId="17" fillId="41" borderId="55" xfId="0" applyFont="1" applyFill="1" applyBorder="1" applyProtection="1">
      <protection hidden="1"/>
    </xf>
    <xf numFmtId="166" fontId="17" fillId="41" borderId="56" xfId="0" applyNumberFormat="1" applyFont="1" applyFill="1" applyBorder="1" applyAlignment="1" applyProtection="1">
      <alignment horizontal="center"/>
      <protection hidden="1"/>
    </xf>
    <xf numFmtId="166" fontId="17" fillId="41" borderId="57" xfId="0" applyNumberFormat="1" applyFont="1" applyFill="1" applyBorder="1" applyAlignment="1" applyProtection="1">
      <alignment horizontal="center"/>
      <protection hidden="1"/>
    </xf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3" fontId="29" fillId="0" borderId="40" xfId="1" applyNumberFormat="1" applyFont="1" applyBorder="1" applyAlignment="1">
      <alignment horizontal="right"/>
    </xf>
    <xf numFmtId="3" fontId="28" fillId="38" borderId="40" xfId="1" applyNumberFormat="1" applyFont="1" applyFill="1" applyBorder="1" applyAlignment="1">
      <alignment horizontal="right"/>
    </xf>
    <xf numFmtId="3" fontId="28" fillId="38" borderId="41" xfId="1" applyNumberFormat="1" applyFont="1" applyFill="1" applyBorder="1" applyAlignment="1">
      <alignment horizontal="right"/>
    </xf>
    <xf numFmtId="3" fontId="28" fillId="38" borderId="43" xfId="1" applyNumberFormat="1" applyFont="1" applyFill="1" applyBorder="1" applyAlignment="1">
      <alignment horizontal="right"/>
    </xf>
    <xf numFmtId="0" fontId="0" fillId="0" borderId="58" xfId="0" applyBorder="1"/>
    <xf numFmtId="0" fontId="0" fillId="0" borderId="33" xfId="0" applyBorder="1"/>
    <xf numFmtId="0" fontId="21" fillId="0" borderId="33" xfId="0" applyFont="1" applyBorder="1"/>
    <xf numFmtId="0" fontId="0" fillId="0" borderId="59" xfId="0" applyBorder="1"/>
    <xf numFmtId="166" fontId="17" fillId="0" borderId="28" xfId="1" applyNumberFormat="1" applyFont="1" applyBorder="1"/>
    <xf numFmtId="3" fontId="28" fillId="38" borderId="28" xfId="1" applyNumberFormat="1" applyFont="1" applyFill="1" applyBorder="1" applyAlignment="1">
      <alignment horizontal="right"/>
    </xf>
    <xf numFmtId="3" fontId="28" fillId="38" borderId="60" xfId="1" applyNumberFormat="1" applyFont="1" applyFill="1" applyBorder="1" applyAlignment="1">
      <alignment horizontal="right"/>
    </xf>
    <xf numFmtId="0" fontId="17" fillId="34" borderId="61" xfId="0" applyFont="1" applyFill="1" applyBorder="1"/>
    <xf numFmtId="166" fontId="17" fillId="34" borderId="62" xfId="1" applyNumberFormat="1" applyFont="1" applyFill="1" applyBorder="1"/>
    <xf numFmtId="3" fontId="17" fillId="34" borderId="62" xfId="1" applyNumberFormat="1" applyFont="1" applyFill="1" applyBorder="1" applyAlignment="1">
      <alignment horizontal="center"/>
    </xf>
    <xf numFmtId="3" fontId="17" fillId="34" borderId="63" xfId="1" applyNumberFormat="1" applyFont="1" applyFill="1" applyBorder="1" applyAlignment="1">
      <alignment horizontal="center"/>
    </xf>
    <xf numFmtId="166" fontId="17" fillId="2" borderId="15" xfId="1" applyNumberFormat="1" applyFont="1" applyFill="1" applyBorder="1"/>
    <xf numFmtId="43" fontId="0" fillId="2" borderId="15" xfId="1" applyFont="1" applyFill="1" applyBorder="1" applyAlignment="1">
      <alignment horizontal="center"/>
    </xf>
    <xf numFmtId="43" fontId="0" fillId="2" borderId="15" xfId="1" applyFont="1" applyFill="1" applyBorder="1"/>
    <xf numFmtId="166" fontId="33" fillId="0" borderId="40" xfId="119" applyNumberFormat="1" applyFont="1" applyBorder="1" applyAlignment="1">
      <alignment horizontal="right"/>
    </xf>
    <xf numFmtId="43" fontId="29" fillId="0" borderId="40" xfId="119" applyFont="1" applyBorder="1" applyAlignment="1">
      <alignment horizontal="right"/>
    </xf>
    <xf numFmtId="43" fontId="29" fillId="0" borderId="41" xfId="119" applyFont="1" applyBorder="1" applyAlignment="1">
      <alignment horizontal="right"/>
    </xf>
    <xf numFmtId="43" fontId="29" fillId="0" borderId="43" xfId="1" applyFont="1" applyBorder="1" applyAlignment="1">
      <alignment horizontal="right"/>
    </xf>
    <xf numFmtId="43" fontId="0" fillId="0" borderId="33" xfId="1" applyFont="1" applyBorder="1" applyAlignment="1">
      <alignment horizontal="left"/>
    </xf>
    <xf numFmtId="166" fontId="33" fillId="0" borderId="28" xfId="1" applyNumberFormat="1" applyFont="1" applyBorder="1" applyAlignment="1">
      <alignment horizontal="right"/>
    </xf>
    <xf numFmtId="43" fontId="29" fillId="0" borderId="28" xfId="1" applyFont="1" applyBorder="1" applyAlignment="1">
      <alignment horizontal="right"/>
    </xf>
    <xf numFmtId="43" fontId="29" fillId="0" borderId="60" xfId="1" applyFont="1" applyBorder="1" applyAlignment="1">
      <alignment horizontal="right"/>
    </xf>
    <xf numFmtId="43" fontId="17" fillId="34" borderId="62" xfId="1" applyFont="1" applyFill="1" applyBorder="1"/>
    <xf numFmtId="43" fontId="17" fillId="34" borderId="63" xfId="1" applyFont="1" applyFill="1" applyBorder="1"/>
    <xf numFmtId="0" fontId="0" fillId="2" borderId="65" xfId="0" applyFill="1" applyBorder="1"/>
    <xf numFmtId="43" fontId="0" fillId="2" borderId="66" xfId="1" applyFont="1" applyFill="1" applyBorder="1"/>
    <xf numFmtId="0" fontId="0" fillId="2" borderId="50" xfId="0" applyFill="1" applyBorder="1"/>
    <xf numFmtId="43" fontId="0" fillId="2" borderId="51" xfId="1" applyFont="1" applyFill="1" applyBorder="1"/>
    <xf numFmtId="0" fontId="0" fillId="2" borderId="52" xfId="0" applyFill="1" applyBorder="1"/>
    <xf numFmtId="166" fontId="17" fillId="2" borderId="53" xfId="1" applyNumberFormat="1" applyFont="1" applyFill="1" applyBorder="1"/>
    <xf numFmtId="43" fontId="0" fillId="2" borderId="53" xfId="1" applyFont="1" applyFill="1" applyBorder="1" applyAlignment="1">
      <alignment horizontal="center"/>
    </xf>
    <xf numFmtId="43" fontId="0" fillId="2" borderId="53" xfId="1" applyFont="1" applyFill="1" applyBorder="1"/>
    <xf numFmtId="43" fontId="0" fillId="2" borderId="54" xfId="1" applyFont="1" applyFill="1" applyBorder="1"/>
    <xf numFmtId="0" fontId="0" fillId="2" borderId="38" xfId="0" applyFill="1" applyBorder="1"/>
    <xf numFmtId="0" fontId="0" fillId="2" borderId="21" xfId="0" applyFill="1" applyBorder="1"/>
    <xf numFmtId="0" fontId="0" fillId="2" borderId="67" xfId="0" applyFill="1" applyBorder="1"/>
    <xf numFmtId="0" fontId="17" fillId="34" borderId="55" xfId="0" applyFont="1" applyFill="1" applyBorder="1"/>
    <xf numFmtId="166" fontId="17" fillId="34" borderId="56" xfId="1" applyNumberFormat="1" applyFont="1" applyFill="1" applyBorder="1"/>
    <xf numFmtId="43" fontId="17" fillId="34" borderId="56" xfId="1" applyFont="1" applyFill="1" applyBorder="1"/>
    <xf numFmtId="43" fontId="17" fillId="34" borderId="57" xfId="1" applyFont="1" applyFill="1" applyBorder="1"/>
    <xf numFmtId="166" fontId="0" fillId="0" borderId="0" xfId="0" applyNumberFormat="1" applyProtection="1">
      <protection hidden="1"/>
    </xf>
    <xf numFmtId="4" fontId="0" fillId="0" borderId="65" xfId="0" applyNumberFormat="1" applyBorder="1"/>
    <xf numFmtId="166" fontId="17" fillId="0" borderId="0" xfId="0" applyNumberFormat="1" applyFont="1" applyAlignment="1" applyProtection="1">
      <alignment horizontal="center"/>
      <protection hidden="1"/>
    </xf>
    <xf numFmtId="0" fontId="17" fillId="2" borderId="18" xfId="0" applyFont="1" applyFill="1" applyBorder="1" applyProtection="1">
      <protection hidden="1"/>
    </xf>
    <xf numFmtId="0" fontId="17" fillId="2" borderId="72" xfId="0" applyFont="1" applyFill="1" applyBorder="1" applyProtection="1">
      <protection hidden="1"/>
    </xf>
    <xf numFmtId="0" fontId="17" fillId="34" borderId="74" xfId="0" applyFont="1" applyFill="1" applyBorder="1" applyAlignment="1" applyProtection="1">
      <alignment horizontal="center" vertical="center"/>
      <protection hidden="1"/>
    </xf>
    <xf numFmtId="0" fontId="17" fillId="34" borderId="74" xfId="0" applyFont="1" applyFill="1" applyBorder="1" applyAlignment="1" applyProtection="1">
      <alignment horizontal="center" vertical="center" wrapText="1"/>
      <protection hidden="1"/>
    </xf>
    <xf numFmtId="0" fontId="17" fillId="35" borderId="74" xfId="0" applyFont="1" applyFill="1" applyBorder="1" applyAlignment="1" applyProtection="1">
      <alignment horizontal="center" vertical="center"/>
      <protection hidden="1"/>
    </xf>
    <xf numFmtId="0" fontId="17" fillId="35" borderId="74" xfId="0" applyFont="1" applyFill="1" applyBorder="1" applyAlignment="1" applyProtection="1">
      <alignment horizontal="center" vertical="center" wrapText="1"/>
      <protection hidden="1"/>
    </xf>
    <xf numFmtId="0" fontId="17" fillId="35" borderId="75" xfId="0" applyFont="1" applyFill="1" applyBorder="1" applyAlignment="1" applyProtection="1">
      <alignment horizontal="center" vertical="center" wrapText="1"/>
      <protection hidden="1"/>
    </xf>
    <xf numFmtId="0" fontId="17" fillId="34" borderId="77" xfId="0" applyFont="1" applyFill="1" applyBorder="1" applyAlignment="1" applyProtection="1">
      <alignment horizontal="center" vertical="center" wrapText="1"/>
      <protection hidden="1"/>
    </xf>
    <xf numFmtId="0" fontId="23" fillId="34" borderId="77" xfId="0" applyFont="1" applyFill="1" applyBorder="1" applyAlignment="1" applyProtection="1">
      <alignment horizontal="center" vertical="center" wrapText="1"/>
      <protection hidden="1"/>
    </xf>
    <xf numFmtId="0" fontId="17" fillId="35" borderId="77" xfId="0" applyFont="1" applyFill="1" applyBorder="1" applyAlignment="1" applyProtection="1">
      <alignment horizontal="center" vertical="center" wrapText="1"/>
      <protection hidden="1"/>
    </xf>
    <xf numFmtId="0" fontId="23" fillId="35" borderId="77" xfId="0" applyFont="1" applyFill="1" applyBorder="1" applyAlignment="1" applyProtection="1">
      <alignment horizontal="center" vertical="center" wrapText="1"/>
      <protection hidden="1"/>
    </xf>
    <xf numFmtId="0" fontId="17" fillId="35" borderId="78" xfId="0" applyFont="1" applyFill="1" applyBorder="1" applyAlignment="1" applyProtection="1">
      <alignment horizontal="center" vertical="center" wrapText="1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23" fillId="35" borderId="74" xfId="0" applyFont="1" applyFill="1" applyBorder="1" applyAlignment="1" applyProtection="1">
      <alignment horizontal="center" vertical="center" wrapText="1"/>
      <protection hidden="1"/>
    </xf>
    <xf numFmtId="0" fontId="23" fillId="35" borderId="77" xfId="0" applyFont="1" applyFill="1" applyBorder="1" applyAlignment="1" applyProtection="1">
      <alignment horizontal="center" vertical="center" wrapText="1"/>
      <protection hidden="1"/>
    </xf>
    <xf numFmtId="0" fontId="17" fillId="34" borderId="74" xfId="0" applyFont="1" applyFill="1" applyBorder="1" applyAlignment="1" applyProtection="1">
      <alignment horizontal="center" vertical="center" wrapText="1"/>
      <protection hidden="1"/>
    </xf>
    <xf numFmtId="0" fontId="17" fillId="34" borderId="77" xfId="0" applyFont="1" applyFill="1" applyBorder="1" applyAlignment="1" applyProtection="1">
      <alignment horizontal="center" vertical="center" wrapText="1"/>
      <protection hidden="1"/>
    </xf>
    <xf numFmtId="0" fontId="23" fillId="0" borderId="34" xfId="0" applyFont="1" applyBorder="1" applyAlignment="1" applyProtection="1">
      <alignment horizontal="center" vertical="center"/>
      <protection hidden="1"/>
    </xf>
    <xf numFmtId="0" fontId="23" fillId="0" borderId="35" xfId="0" applyFont="1" applyBorder="1" applyAlignment="1" applyProtection="1">
      <alignment horizontal="center" vertical="center"/>
      <protection hidden="1"/>
    </xf>
    <xf numFmtId="0" fontId="23" fillId="0" borderId="36" xfId="0" applyFont="1" applyBorder="1" applyAlignment="1" applyProtection="1">
      <alignment horizontal="center" vertical="center"/>
      <protection hidden="1"/>
    </xf>
    <xf numFmtId="0" fontId="23" fillId="0" borderId="37" xfId="0" applyFont="1" applyBorder="1" applyAlignment="1" applyProtection="1">
      <alignment horizontal="center" vertic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39" borderId="73" xfId="0" applyFont="1" applyFill="1" applyBorder="1" applyAlignment="1" applyProtection="1">
      <alignment horizontal="center" vertical="center" wrapText="1"/>
      <protection hidden="1"/>
    </xf>
    <xf numFmtId="0" fontId="17" fillId="39" borderId="76" xfId="0" applyFont="1" applyFill="1" applyBorder="1" applyAlignment="1" applyProtection="1">
      <alignment horizontal="center" vertical="center" wrapText="1"/>
      <protection hidden="1"/>
    </xf>
    <xf numFmtId="0" fontId="17" fillId="39" borderId="19" xfId="0" applyFont="1" applyFill="1" applyBorder="1" applyAlignment="1" applyProtection="1">
      <alignment horizontal="center" vertical="center" wrapText="1"/>
      <protection hidden="1"/>
    </xf>
    <xf numFmtId="0" fontId="17" fillId="39" borderId="16" xfId="0" applyFont="1" applyFill="1" applyBorder="1" applyAlignment="1" applyProtection="1">
      <alignment horizontal="center" vertical="center" wrapText="1"/>
      <protection hidden="1"/>
    </xf>
    <xf numFmtId="0" fontId="17" fillId="39" borderId="74" xfId="0" applyFont="1" applyFill="1" applyBorder="1" applyAlignment="1" applyProtection="1">
      <alignment horizontal="center" vertical="center" wrapText="1"/>
      <protection hidden="1"/>
    </xf>
    <xf numFmtId="0" fontId="17" fillId="39" borderId="77" xfId="0" applyFont="1" applyFill="1" applyBorder="1" applyAlignment="1" applyProtection="1">
      <alignment horizontal="center" vertical="center" wrapText="1"/>
      <protection hidden="1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7" fillId="2" borderId="68" xfId="0" applyFont="1" applyFill="1" applyBorder="1" applyAlignment="1">
      <alignment horizontal="center" vertical="center"/>
    </xf>
    <xf numFmtId="0" fontId="17" fillId="2" borderId="69" xfId="0" applyFont="1" applyFill="1" applyBorder="1" applyAlignment="1">
      <alignment horizontal="center" vertical="center"/>
    </xf>
    <xf numFmtId="0" fontId="17" fillId="2" borderId="71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247650</xdr:rowOff>
        </xdr:from>
        <xdr:to>
          <xdr:col>3</xdr:col>
          <xdr:colOff>47625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4</xdr:col>
          <xdr:colOff>28575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U53"/>
  <sheetViews>
    <sheetView tabSelected="1" zoomScaleNormal="100" zoomScaleSheetLayoutView="80" workbookViewId="0">
      <pane xSplit="2" ySplit="5" topLeftCell="C18" activePane="bottomRight" state="frozen"/>
      <selection pane="topRight" activeCell="B1" sqref="B1"/>
      <selection pane="bottomLeft" activeCell="A6" sqref="A6"/>
      <selection pane="bottomRight" activeCell="J33" sqref="J33"/>
    </sheetView>
  </sheetViews>
  <sheetFormatPr defaultColWidth="9.140625" defaultRowHeight="15" x14ac:dyDescent="0.25"/>
  <cols>
    <col min="1" max="1" width="5.42578125" style="57" customWidth="1"/>
    <col min="2" max="2" width="15.140625" style="57" customWidth="1"/>
    <col min="3" max="3" width="15.42578125" style="97" customWidth="1"/>
    <col min="4" max="4" width="16.28515625" style="63" customWidth="1"/>
    <col min="5" max="5" width="15.28515625" style="57" customWidth="1"/>
    <col min="6" max="8" width="14.42578125" style="57" customWidth="1"/>
    <col min="9" max="9" width="15" style="57" customWidth="1"/>
    <col min="10" max="10" width="14.28515625" style="57" customWidth="1"/>
    <col min="11" max="11" width="14.85546875" style="57" customWidth="1"/>
    <col min="12" max="13" width="13.140625" style="57" customWidth="1"/>
    <col min="14" max="14" width="13.42578125" style="57" customWidth="1"/>
    <col min="15" max="15" width="13" style="57" customWidth="1"/>
    <col min="16" max="16" width="14.42578125" style="57" customWidth="1"/>
    <col min="17" max="17" width="14.7109375" style="57" customWidth="1"/>
    <col min="18" max="18" width="12.85546875" style="57" customWidth="1"/>
    <col min="19" max="19" width="11.7109375" style="57" customWidth="1"/>
    <col min="20" max="20" width="12" style="57" customWidth="1"/>
    <col min="21" max="21" width="13.140625" style="57" customWidth="1"/>
    <col min="22" max="16384" width="9.140625" style="57"/>
  </cols>
  <sheetData>
    <row r="1" spans="1:21" ht="30.75" customHeight="1" x14ac:dyDescent="0.25">
      <c r="A1" s="54" t="str">
        <f>IF(L!$A$1=1,L!G2,IF(L!$A$1=2,L!G11,L!G21))</f>
        <v>Tabela 1: Pagesat</v>
      </c>
      <c r="B1" s="55"/>
      <c r="C1" s="90"/>
      <c r="D1" s="58"/>
      <c r="E1" s="56"/>
      <c r="F1" s="56"/>
      <c r="G1" s="56"/>
      <c r="H1" s="56"/>
      <c r="I1" s="56"/>
      <c r="L1" s="64"/>
      <c r="M1"/>
      <c r="N1" s="64"/>
      <c r="O1" s="64"/>
      <c r="Q1" s="64"/>
    </row>
    <row r="2" spans="1:21" ht="18.75" customHeight="1" x14ac:dyDescent="0.25">
      <c r="A2" s="66" t="s">
        <v>873</v>
      </c>
      <c r="B2" s="59"/>
      <c r="C2" s="91"/>
      <c r="D2" s="60"/>
      <c r="E2" s="60"/>
      <c r="F2" s="60"/>
      <c r="G2" s="60"/>
      <c r="H2" s="60"/>
      <c r="I2" s="60"/>
      <c r="N2" s="64"/>
    </row>
    <row r="3" spans="1:21" ht="12.75" customHeight="1" thickBot="1" x14ac:dyDescent="0.3">
      <c r="A3" s="220"/>
      <c r="B3" s="220"/>
      <c r="C3" s="92"/>
      <c r="D3" s="83"/>
      <c r="E3" s="197"/>
      <c r="F3" s="197"/>
      <c r="G3" s="197"/>
      <c r="H3" s="197"/>
      <c r="I3" s="198"/>
      <c r="J3" s="61"/>
      <c r="K3" s="197"/>
      <c r="L3" s="197"/>
      <c r="M3" s="197"/>
      <c r="N3" s="197"/>
      <c r="O3" s="198"/>
      <c r="P3" s="61"/>
      <c r="Q3" s="197"/>
      <c r="R3" s="197"/>
      <c r="S3" s="197"/>
      <c r="T3" s="197"/>
      <c r="U3" s="198"/>
    </row>
    <row r="4" spans="1:21" ht="12.75" customHeight="1" x14ac:dyDescent="0.25">
      <c r="A4" s="220"/>
      <c r="B4" s="220"/>
      <c r="C4" s="93"/>
      <c r="D4" s="223" t="s">
        <v>891</v>
      </c>
      <c r="E4" s="221" t="str">
        <f>IF(L!$A$1=1,L!T4,IF(L!$A$1=2,L!T13,L!T23))</f>
        <v>Paga</v>
      </c>
      <c r="F4" s="225" t="str">
        <f>IF(L!$A$1=1,L!U4,IF(L!$A$1=2,L!U13,L!U23))</f>
        <v>Mallra dhe shërbime</v>
      </c>
      <c r="G4" s="225" t="str">
        <f>IF(L!$A$1=1,L!V4,IF(L!$A$1=2,L!V13,L!V23))</f>
        <v>Shpenzime komunale</v>
      </c>
      <c r="H4" s="225" t="str">
        <f>IF(L!$A$1=1,L!W4,IF(L!$A$1=2,L!W13,L!W23))</f>
        <v>Subvencione dhe Transfere</v>
      </c>
      <c r="I4" s="225" t="str">
        <f>IF(L!$A$1=1,L!X4,IF(L!$A$1=2,L!X13,L!X23))</f>
        <v>Shpenzime Kapitale</v>
      </c>
      <c r="J4" s="214" t="s">
        <v>867</v>
      </c>
      <c r="K4" s="199"/>
      <c r="L4" s="200"/>
      <c r="M4" s="200"/>
      <c r="N4" s="200"/>
      <c r="O4" s="200"/>
      <c r="P4" s="212" t="s">
        <v>868</v>
      </c>
      <c r="Q4" s="201"/>
      <c r="R4" s="202"/>
      <c r="S4" s="202"/>
      <c r="T4" s="202"/>
      <c r="U4" s="203"/>
    </row>
    <row r="5" spans="1:21" s="62" customFormat="1" ht="57" customHeight="1" thickBot="1" x14ac:dyDescent="0.3">
      <c r="A5" s="220"/>
      <c r="B5" s="220"/>
      <c r="C5" s="94" t="s">
        <v>912</v>
      </c>
      <c r="D5" s="224"/>
      <c r="E5" s="222"/>
      <c r="F5" s="226"/>
      <c r="G5" s="226"/>
      <c r="H5" s="226"/>
      <c r="I5" s="226"/>
      <c r="J5" s="215"/>
      <c r="K5" s="204" t="s">
        <v>0</v>
      </c>
      <c r="L5" s="204" t="s">
        <v>32</v>
      </c>
      <c r="M5" s="204" t="s">
        <v>33</v>
      </c>
      <c r="N5" s="205" t="s">
        <v>21</v>
      </c>
      <c r="O5" s="204" t="s">
        <v>35</v>
      </c>
      <c r="P5" s="213"/>
      <c r="Q5" s="206" t="s">
        <v>0</v>
      </c>
      <c r="R5" s="206" t="s">
        <v>32</v>
      </c>
      <c r="S5" s="206" t="s">
        <v>33</v>
      </c>
      <c r="T5" s="207" t="s">
        <v>21</v>
      </c>
      <c r="U5" s="208" t="s">
        <v>35</v>
      </c>
    </row>
    <row r="6" spans="1:21" x14ac:dyDescent="0.25">
      <c r="A6" s="216">
        <v>2023</v>
      </c>
      <c r="B6" s="107" t="s">
        <v>878</v>
      </c>
      <c r="C6" s="108">
        <f>D6+J6+P6</f>
        <v>504002.77</v>
      </c>
      <c r="D6" s="109">
        <f>E6+F6+G6+H6+I6</f>
        <v>106216.2</v>
      </c>
      <c r="E6" s="109">
        <v>106216.2</v>
      </c>
      <c r="F6" s="109">
        <v>0</v>
      </c>
      <c r="G6" s="109">
        <v>0</v>
      </c>
      <c r="H6" s="109">
        <v>0</v>
      </c>
      <c r="I6" s="109">
        <v>0</v>
      </c>
      <c r="J6" s="109">
        <f>SUM(K6:O6)</f>
        <v>315493.84000000003</v>
      </c>
      <c r="K6" s="109">
        <v>315493.84000000003</v>
      </c>
      <c r="L6" s="109">
        <v>0</v>
      </c>
      <c r="M6" s="109">
        <v>0</v>
      </c>
      <c r="N6" s="109">
        <v>0</v>
      </c>
      <c r="O6" s="109">
        <v>0</v>
      </c>
      <c r="P6" s="109">
        <f>SUM(Q6:U6)</f>
        <v>82292.73</v>
      </c>
      <c r="Q6" s="109">
        <v>82292.73</v>
      </c>
      <c r="R6" s="109">
        <v>0</v>
      </c>
      <c r="S6" s="109">
        <v>0</v>
      </c>
      <c r="T6" s="109">
        <v>0</v>
      </c>
      <c r="U6" s="110">
        <v>0</v>
      </c>
    </row>
    <row r="7" spans="1:21" x14ac:dyDescent="0.25">
      <c r="A7" s="217"/>
      <c r="B7" s="111" t="s">
        <v>879</v>
      </c>
      <c r="C7" s="95">
        <f t="shared" ref="C7:C17" si="0">D7+J7+P7</f>
        <v>840523.08999999985</v>
      </c>
      <c r="D7" s="75">
        <f t="shared" ref="D7:D16" si="1">E7+F7+G7+H7+I7</f>
        <v>226248.52999999997</v>
      </c>
      <c r="E7" s="75">
        <v>129777.59</v>
      </c>
      <c r="F7" s="75">
        <v>76536.08</v>
      </c>
      <c r="G7" s="75">
        <v>19634.86</v>
      </c>
      <c r="H7" s="75">
        <v>300</v>
      </c>
      <c r="I7" s="75">
        <v>0</v>
      </c>
      <c r="J7" s="75">
        <f>SUM(K7:O7)</f>
        <v>454169.61</v>
      </c>
      <c r="K7" s="75">
        <v>454169.61</v>
      </c>
      <c r="L7" s="75">
        <v>0</v>
      </c>
      <c r="M7" s="75">
        <v>0</v>
      </c>
      <c r="N7" s="75">
        <v>0</v>
      </c>
      <c r="O7" s="75">
        <v>0</v>
      </c>
      <c r="P7" s="75">
        <f>SUM(Q7:U7)</f>
        <v>160104.94999999998</v>
      </c>
      <c r="Q7" s="75">
        <v>118080.92</v>
      </c>
      <c r="R7" s="75">
        <v>31448.32</v>
      </c>
      <c r="S7" s="75">
        <v>5575.71</v>
      </c>
      <c r="T7" s="75">
        <v>5000</v>
      </c>
      <c r="U7" s="112">
        <v>0</v>
      </c>
    </row>
    <row r="8" spans="1:21" x14ac:dyDescent="0.25">
      <c r="A8" s="217"/>
      <c r="B8" s="113" t="s">
        <v>763</v>
      </c>
      <c r="C8" s="95">
        <f t="shared" si="0"/>
        <v>1269399.18</v>
      </c>
      <c r="D8" s="75">
        <f t="shared" si="1"/>
        <v>341693.11000000004</v>
      </c>
      <c r="E8" s="75">
        <v>135001.07</v>
      </c>
      <c r="F8" s="75">
        <v>146674.09</v>
      </c>
      <c r="G8" s="75">
        <v>11037.31</v>
      </c>
      <c r="H8" s="75">
        <v>14000</v>
      </c>
      <c r="I8" s="75">
        <v>34980.639999999999</v>
      </c>
      <c r="J8" s="75">
        <f>SUM(K8:O8)</f>
        <v>764137.63</v>
      </c>
      <c r="K8" s="75">
        <v>727171.97</v>
      </c>
      <c r="L8" s="75">
        <v>28305.66</v>
      </c>
      <c r="M8" s="75">
        <v>8660</v>
      </c>
      <c r="N8" s="75">
        <v>0</v>
      </c>
      <c r="O8" s="75">
        <v>0</v>
      </c>
      <c r="P8" s="75">
        <f>SUM(Q8:U8)</f>
        <v>163568.44</v>
      </c>
      <c r="Q8" s="75">
        <v>95854.39</v>
      </c>
      <c r="R8" s="75">
        <v>32325.09</v>
      </c>
      <c r="S8" s="75">
        <v>4538.96</v>
      </c>
      <c r="T8" s="75">
        <v>30850</v>
      </c>
      <c r="U8" s="112">
        <v>0</v>
      </c>
    </row>
    <row r="9" spans="1:21" x14ac:dyDescent="0.25">
      <c r="A9" s="217"/>
      <c r="B9" s="113" t="s">
        <v>766</v>
      </c>
      <c r="C9" s="95">
        <f t="shared" si="0"/>
        <v>1123696.8399999999</v>
      </c>
      <c r="D9" s="84">
        <f t="shared" si="1"/>
        <v>489306.65</v>
      </c>
      <c r="E9" s="75">
        <v>137308.48000000001</v>
      </c>
      <c r="F9" s="75">
        <v>132187.82999999999</v>
      </c>
      <c r="G9" s="75">
        <v>11109.93</v>
      </c>
      <c r="H9" s="75">
        <v>3400</v>
      </c>
      <c r="I9" s="75">
        <v>205300.41</v>
      </c>
      <c r="J9" s="84">
        <f>SUM(K9:O9)</f>
        <v>520516.77999999997</v>
      </c>
      <c r="K9" s="75">
        <v>474723.6</v>
      </c>
      <c r="L9" s="75">
        <v>41093.699999999997</v>
      </c>
      <c r="M9" s="75">
        <v>4699.4799999999996</v>
      </c>
      <c r="N9" s="75">
        <v>0</v>
      </c>
      <c r="O9" s="75">
        <v>0</v>
      </c>
      <c r="P9" s="84">
        <f>SUM(Q9:U9)</f>
        <v>113873.41</v>
      </c>
      <c r="Q9" s="75">
        <v>95346.49</v>
      </c>
      <c r="R9" s="75">
        <v>14923.67</v>
      </c>
      <c r="S9" s="75">
        <v>2243.25</v>
      </c>
      <c r="T9" s="75">
        <v>1360</v>
      </c>
      <c r="U9" s="112">
        <v>0</v>
      </c>
    </row>
    <row r="10" spans="1:21" x14ac:dyDescent="0.25">
      <c r="A10" s="217"/>
      <c r="B10" s="113" t="s">
        <v>768</v>
      </c>
      <c r="C10" s="95">
        <f t="shared" si="0"/>
        <v>830278.8</v>
      </c>
      <c r="D10" s="84">
        <f t="shared" si="1"/>
        <v>237618.67</v>
      </c>
      <c r="E10" s="75">
        <v>139947.88</v>
      </c>
      <c r="F10" s="75">
        <v>65386.16</v>
      </c>
      <c r="G10" s="75">
        <v>7804.63</v>
      </c>
      <c r="H10" s="75">
        <v>24480</v>
      </c>
      <c r="I10" s="75">
        <v>0</v>
      </c>
      <c r="J10" s="84">
        <f t="shared" ref="J10:J16" si="2">SUM(K10:O10)</f>
        <v>449179.7</v>
      </c>
      <c r="K10" s="75">
        <v>415106.12</v>
      </c>
      <c r="L10" s="75">
        <v>30133.37</v>
      </c>
      <c r="M10" s="75">
        <v>3940.21</v>
      </c>
      <c r="N10" s="75">
        <v>0</v>
      </c>
      <c r="O10" s="75">
        <v>0</v>
      </c>
      <c r="P10" s="84">
        <f t="shared" ref="P10:P17" si="3">SUM(Q10:U10)</f>
        <v>143480.43</v>
      </c>
      <c r="Q10" s="75">
        <v>95761.24</v>
      </c>
      <c r="R10" s="75">
        <v>23500.84</v>
      </c>
      <c r="S10" s="75">
        <v>3268.35</v>
      </c>
      <c r="T10" s="75">
        <v>20950</v>
      </c>
      <c r="U10" s="112">
        <v>0</v>
      </c>
    </row>
    <row r="11" spans="1:21" x14ac:dyDescent="0.25">
      <c r="A11" s="217"/>
      <c r="B11" s="113" t="s">
        <v>880</v>
      </c>
      <c r="C11" s="95">
        <f t="shared" si="0"/>
        <v>928845</v>
      </c>
      <c r="D11" s="84">
        <f t="shared" si="1"/>
        <v>376593.83</v>
      </c>
      <c r="E11" s="75">
        <v>138559.73000000001</v>
      </c>
      <c r="F11" s="75">
        <v>60244.11</v>
      </c>
      <c r="G11" s="75">
        <v>3931.49</v>
      </c>
      <c r="H11" s="75">
        <v>63050</v>
      </c>
      <c r="I11" s="75">
        <v>110808.5</v>
      </c>
      <c r="J11" s="84">
        <f t="shared" si="2"/>
        <v>422549.39</v>
      </c>
      <c r="K11" s="75">
        <v>401023.38</v>
      </c>
      <c r="L11" s="75">
        <v>18002.38</v>
      </c>
      <c r="M11" s="75">
        <v>3523.63</v>
      </c>
      <c r="N11" s="75">
        <v>0</v>
      </c>
      <c r="O11" s="75">
        <v>0</v>
      </c>
      <c r="P11" s="84">
        <f t="shared" si="3"/>
        <v>129701.78</v>
      </c>
      <c r="Q11" s="75">
        <v>95016.960000000006</v>
      </c>
      <c r="R11" s="75">
        <v>17549.97</v>
      </c>
      <c r="S11" s="75">
        <v>2439.6999999999998</v>
      </c>
      <c r="T11" s="75">
        <v>10050</v>
      </c>
      <c r="U11" s="112">
        <v>4645.1499999999996</v>
      </c>
    </row>
    <row r="12" spans="1:21" x14ac:dyDescent="0.25">
      <c r="A12" s="217"/>
      <c r="B12" s="113" t="s">
        <v>881</v>
      </c>
      <c r="C12" s="95">
        <f t="shared" si="0"/>
        <v>1109013.52</v>
      </c>
      <c r="D12" s="84">
        <f t="shared" si="1"/>
        <v>358831.35000000003</v>
      </c>
      <c r="E12" s="75">
        <v>144112.1</v>
      </c>
      <c r="F12" s="75">
        <v>156958.48000000001</v>
      </c>
      <c r="G12" s="75">
        <v>15397.27</v>
      </c>
      <c r="H12" s="75">
        <v>23315.5</v>
      </c>
      <c r="I12" s="75">
        <v>19048</v>
      </c>
      <c r="J12" s="84">
        <f t="shared" si="2"/>
        <v>582182.95000000007</v>
      </c>
      <c r="K12" s="75">
        <v>501749.71</v>
      </c>
      <c r="L12" s="75">
        <v>14125.71</v>
      </c>
      <c r="M12" s="75">
        <v>1847.53</v>
      </c>
      <c r="N12" s="75">
        <v>64460</v>
      </c>
      <c r="O12" s="75">
        <v>0</v>
      </c>
      <c r="P12" s="84">
        <f t="shared" si="3"/>
        <v>167999.22</v>
      </c>
      <c r="Q12" s="75">
        <v>97798.68</v>
      </c>
      <c r="R12" s="75">
        <v>23099.35</v>
      </c>
      <c r="S12" s="75">
        <v>1501.19</v>
      </c>
      <c r="T12" s="75">
        <v>45600</v>
      </c>
      <c r="U12" s="112">
        <v>0</v>
      </c>
    </row>
    <row r="13" spans="1:21" x14ac:dyDescent="0.25">
      <c r="A13" s="217"/>
      <c r="B13" s="113" t="s">
        <v>882</v>
      </c>
      <c r="C13" s="95">
        <f t="shared" si="0"/>
        <v>1041569.3300000001</v>
      </c>
      <c r="D13" s="84">
        <f t="shared" si="1"/>
        <v>431017.86000000004</v>
      </c>
      <c r="E13" s="75">
        <v>132183.67000000001</v>
      </c>
      <c r="F13" s="75">
        <v>93319.14</v>
      </c>
      <c r="G13" s="75">
        <v>7991.85</v>
      </c>
      <c r="H13" s="75">
        <v>36961</v>
      </c>
      <c r="I13" s="75">
        <v>160562.20000000001</v>
      </c>
      <c r="J13" s="84">
        <f t="shared" si="2"/>
        <v>437501.81</v>
      </c>
      <c r="K13" s="75">
        <v>397928.72</v>
      </c>
      <c r="L13" s="75">
        <v>38824.26</v>
      </c>
      <c r="M13" s="75">
        <v>748.83</v>
      </c>
      <c r="N13" s="75">
        <v>0</v>
      </c>
      <c r="O13" s="75">
        <v>0</v>
      </c>
      <c r="P13" s="84">
        <f t="shared" si="3"/>
        <v>173049.66</v>
      </c>
      <c r="Q13" s="75">
        <v>104316.59</v>
      </c>
      <c r="R13" s="75">
        <v>13922.11</v>
      </c>
      <c r="S13" s="75">
        <v>2280.96</v>
      </c>
      <c r="T13" s="75">
        <v>350</v>
      </c>
      <c r="U13" s="112">
        <v>52180</v>
      </c>
    </row>
    <row r="14" spans="1:21" x14ac:dyDescent="0.25">
      <c r="A14" s="217"/>
      <c r="B14" s="113" t="s">
        <v>883</v>
      </c>
      <c r="C14" s="95">
        <f t="shared" si="0"/>
        <v>1124274.72</v>
      </c>
      <c r="D14" s="84">
        <f t="shared" si="1"/>
        <v>436446.46</v>
      </c>
      <c r="E14" s="75">
        <v>159367.89000000001</v>
      </c>
      <c r="F14" s="75">
        <v>68808.509999999995</v>
      </c>
      <c r="G14" s="75">
        <v>7451.66</v>
      </c>
      <c r="H14" s="75">
        <v>6972</v>
      </c>
      <c r="I14" s="75">
        <v>193846.39999999999</v>
      </c>
      <c r="J14" s="84">
        <f t="shared" si="2"/>
        <v>516280.72</v>
      </c>
      <c r="K14" s="75">
        <v>393348.04</v>
      </c>
      <c r="L14" s="75">
        <v>41490.959999999999</v>
      </c>
      <c r="M14" s="75">
        <v>2775.92</v>
      </c>
      <c r="N14" s="75">
        <v>950</v>
      </c>
      <c r="O14" s="75">
        <v>77715.8</v>
      </c>
      <c r="P14" s="84">
        <f t="shared" si="3"/>
        <v>171547.53999999998</v>
      </c>
      <c r="Q14" s="75">
        <v>92027.81</v>
      </c>
      <c r="R14" s="75">
        <v>7042.48</v>
      </c>
      <c r="S14" s="75">
        <v>3683.75</v>
      </c>
      <c r="T14" s="75">
        <v>35000</v>
      </c>
      <c r="U14" s="112">
        <v>33793.5</v>
      </c>
    </row>
    <row r="15" spans="1:21" x14ac:dyDescent="0.25">
      <c r="A15" s="218"/>
      <c r="B15" s="113" t="s">
        <v>782</v>
      </c>
      <c r="C15" s="95">
        <f t="shared" si="0"/>
        <v>1322873.4500000002</v>
      </c>
      <c r="D15" s="84">
        <f t="shared" si="1"/>
        <v>642780.09</v>
      </c>
      <c r="E15" s="75">
        <v>146985.59</v>
      </c>
      <c r="F15" s="75">
        <v>106690.6</v>
      </c>
      <c r="G15" s="75">
        <v>12664.86</v>
      </c>
      <c r="H15" s="75">
        <v>58812.5</v>
      </c>
      <c r="I15" s="75">
        <v>317626.53999999998</v>
      </c>
      <c r="J15" s="84">
        <f t="shared" si="2"/>
        <v>519370.76</v>
      </c>
      <c r="K15" s="75">
        <v>383717.48</v>
      </c>
      <c r="L15" s="75">
        <v>92918.76</v>
      </c>
      <c r="M15" s="75">
        <v>6391.63</v>
      </c>
      <c r="N15" s="75">
        <v>400</v>
      </c>
      <c r="O15" s="75">
        <v>35942.89</v>
      </c>
      <c r="P15" s="84">
        <f t="shared" si="3"/>
        <v>160722.59999999998</v>
      </c>
      <c r="Q15" s="75">
        <v>93539.45</v>
      </c>
      <c r="R15" s="75">
        <v>37529.29</v>
      </c>
      <c r="S15" s="75">
        <v>3383.86</v>
      </c>
      <c r="T15" s="75">
        <v>0</v>
      </c>
      <c r="U15" s="112">
        <v>26270</v>
      </c>
    </row>
    <row r="16" spans="1:21" x14ac:dyDescent="0.25">
      <c r="A16" s="218"/>
      <c r="B16" s="113" t="s">
        <v>785</v>
      </c>
      <c r="C16" s="95">
        <f t="shared" si="0"/>
        <v>1699357.91</v>
      </c>
      <c r="D16" s="84">
        <f t="shared" si="1"/>
        <v>965380.81</v>
      </c>
      <c r="E16" s="75">
        <v>147687.67000000001</v>
      </c>
      <c r="F16" s="75">
        <v>91465.99</v>
      </c>
      <c r="G16" s="75">
        <v>5488.06</v>
      </c>
      <c r="H16" s="75">
        <v>10887.5</v>
      </c>
      <c r="I16" s="75">
        <v>709851.59</v>
      </c>
      <c r="J16" s="84">
        <f t="shared" si="2"/>
        <v>573144.59</v>
      </c>
      <c r="K16" s="75">
        <v>386518.54</v>
      </c>
      <c r="L16" s="75">
        <v>83315.13</v>
      </c>
      <c r="M16" s="75">
        <v>5042.78</v>
      </c>
      <c r="N16" s="75">
        <v>800</v>
      </c>
      <c r="O16" s="75">
        <v>97468.14</v>
      </c>
      <c r="P16" s="84">
        <f t="shared" si="3"/>
        <v>160832.51</v>
      </c>
      <c r="Q16" s="75">
        <v>97155.22</v>
      </c>
      <c r="R16" s="75">
        <v>56637.57</v>
      </c>
      <c r="S16" s="75">
        <v>6499.72</v>
      </c>
      <c r="T16" s="75">
        <v>540</v>
      </c>
      <c r="U16" s="112"/>
    </row>
    <row r="17" spans="1:21" x14ac:dyDescent="0.25">
      <c r="A17" s="218"/>
      <c r="B17" s="113" t="s">
        <v>884</v>
      </c>
      <c r="C17" s="95">
        <f t="shared" si="0"/>
        <v>2898712.2199999997</v>
      </c>
      <c r="D17" s="84">
        <f>E17+F17+G17+H17+I17</f>
        <v>2144217.13</v>
      </c>
      <c r="E17" s="75">
        <v>168833.45</v>
      </c>
      <c r="F17" s="75">
        <v>124512.14999999998</v>
      </c>
      <c r="G17" s="75">
        <v>6603.03</v>
      </c>
      <c r="H17" s="75">
        <v>18043.18</v>
      </c>
      <c r="I17" s="75">
        <v>1826225.3199999998</v>
      </c>
      <c r="J17" s="84">
        <f>SUM(K17:O17)</f>
        <v>561903.89999999991</v>
      </c>
      <c r="K17" s="75">
        <v>381866.25999999989</v>
      </c>
      <c r="L17" s="75">
        <v>74223.12</v>
      </c>
      <c r="M17" s="75">
        <v>10485.199999999999</v>
      </c>
      <c r="N17" s="75">
        <v>1481.32</v>
      </c>
      <c r="O17" s="75">
        <v>93848</v>
      </c>
      <c r="P17" s="84">
        <f t="shared" si="3"/>
        <v>192591.18999999997</v>
      </c>
      <c r="Q17" s="75">
        <v>102989.28</v>
      </c>
      <c r="R17" s="75">
        <v>53080.2</v>
      </c>
      <c r="S17" s="75">
        <v>6228.71</v>
      </c>
      <c r="T17" s="75">
        <v>400</v>
      </c>
      <c r="U17" s="112">
        <v>29893</v>
      </c>
    </row>
    <row r="18" spans="1:21" ht="15.75" thickBot="1" x14ac:dyDescent="0.3">
      <c r="A18" s="219"/>
      <c r="B18" s="114" t="s">
        <v>756</v>
      </c>
      <c r="C18" s="115">
        <f>D18+J18+P18</f>
        <v>14692546.829999998</v>
      </c>
      <c r="D18" s="116">
        <f>E18+F18+G18+H18+I18</f>
        <v>6756350.6899999995</v>
      </c>
      <c r="E18" s="117">
        <f>SUM(E6:E17)</f>
        <v>1685981.3199999998</v>
      </c>
      <c r="F18" s="117">
        <f t="shared" ref="F18:M18" si="4">SUM(F6:F17)</f>
        <v>1122783.1399999999</v>
      </c>
      <c r="G18" s="117">
        <f t="shared" si="4"/>
        <v>109114.95</v>
      </c>
      <c r="H18" s="117">
        <f t="shared" si="4"/>
        <v>260221.68</v>
      </c>
      <c r="I18" s="117">
        <f t="shared" si="4"/>
        <v>3578249.5999999996</v>
      </c>
      <c r="J18" s="117">
        <f t="shared" si="4"/>
        <v>6116431.6799999997</v>
      </c>
      <c r="K18" s="117">
        <f t="shared" si="4"/>
        <v>5232817.2700000005</v>
      </c>
      <c r="L18" s="117">
        <f t="shared" si="4"/>
        <v>462433.05</v>
      </c>
      <c r="M18" s="117">
        <f t="shared" si="4"/>
        <v>48115.21</v>
      </c>
      <c r="N18" s="117">
        <f t="shared" ref="N18:U18" si="5">SUM(N6:N17)</f>
        <v>68091.320000000007</v>
      </c>
      <c r="O18" s="117">
        <f t="shared" si="5"/>
        <v>304974.83</v>
      </c>
      <c r="P18" s="117">
        <f>SUM(P6:P17)</f>
        <v>1819764.4599999997</v>
      </c>
      <c r="Q18" s="117">
        <f t="shared" si="5"/>
        <v>1170179.7599999998</v>
      </c>
      <c r="R18" s="117">
        <f t="shared" si="5"/>
        <v>311058.89</v>
      </c>
      <c r="S18" s="117">
        <f t="shared" si="5"/>
        <v>41644.159999999996</v>
      </c>
      <c r="T18" s="117">
        <f t="shared" si="5"/>
        <v>150100</v>
      </c>
      <c r="U18" s="118">
        <f t="shared" si="5"/>
        <v>146781.65</v>
      </c>
    </row>
    <row r="19" spans="1:21" x14ac:dyDescent="0.25">
      <c r="A19" s="209">
        <v>2024</v>
      </c>
      <c r="B19" s="119" t="s">
        <v>892</v>
      </c>
      <c r="C19" s="120">
        <f>D19+J19+P19</f>
        <v>715750.48</v>
      </c>
      <c r="D19" s="121">
        <f>E19+F19+G19+H19+I19</f>
        <v>165949.16999999998</v>
      </c>
      <c r="E19" s="122">
        <v>145465.75</v>
      </c>
      <c r="F19" s="123"/>
      <c r="G19" s="122">
        <v>20483.419999999998</v>
      </c>
      <c r="H19" s="123"/>
      <c r="I19" s="123"/>
      <c r="J19" s="124">
        <f>K19+L19+M19+N19+O19</f>
        <v>445010.07999999996</v>
      </c>
      <c r="K19" s="122">
        <v>445010.07999999996</v>
      </c>
      <c r="L19" s="123"/>
      <c r="M19" s="123"/>
      <c r="N19" s="123"/>
      <c r="O19" s="123"/>
      <c r="P19" s="124">
        <f>Q19+R19+S19+T19+U19</f>
        <v>104791.23000000001</v>
      </c>
      <c r="Q19" s="122">
        <v>101744.57</v>
      </c>
      <c r="R19" s="123"/>
      <c r="S19" s="122">
        <v>3046.66</v>
      </c>
      <c r="T19" s="122"/>
      <c r="U19" s="125">
        <v>0</v>
      </c>
    </row>
    <row r="20" spans="1:21" x14ac:dyDescent="0.25">
      <c r="A20" s="210"/>
      <c r="B20" s="126" t="s">
        <v>893</v>
      </c>
      <c r="C20" s="96">
        <f t="shared" ref="C20:C31" si="6">D20+J20+P20</f>
        <v>899578.76</v>
      </c>
      <c r="D20" s="85">
        <f t="shared" ref="D20:D30" si="7">E20+F20+G20+H20+I20</f>
        <v>325974.20999999996</v>
      </c>
      <c r="E20" s="79">
        <v>145162.51999999999</v>
      </c>
      <c r="F20" s="79">
        <v>109501.34</v>
      </c>
      <c r="G20" s="79">
        <v>14084.37</v>
      </c>
      <c r="H20" s="79">
        <v>1975</v>
      </c>
      <c r="I20" s="79">
        <v>55250.98</v>
      </c>
      <c r="J20" s="86">
        <f t="shared" ref="J20:J30" si="8">K20+L20+M20+N20+O20</f>
        <v>454201.58000000013</v>
      </c>
      <c r="K20" s="79">
        <v>404021.68000000011</v>
      </c>
      <c r="L20" s="79">
        <v>45893.000000000007</v>
      </c>
      <c r="M20" s="79">
        <v>4286.9000000000005</v>
      </c>
      <c r="N20" s="79">
        <v>0</v>
      </c>
      <c r="O20" s="79">
        <v>0</v>
      </c>
      <c r="P20" s="86">
        <f t="shared" ref="P20:P30" si="9">Q20+R20+S20+T20+U20</f>
        <v>119402.97</v>
      </c>
      <c r="Q20" s="79">
        <v>100360.13</v>
      </c>
      <c r="R20" s="79">
        <v>14792.84</v>
      </c>
      <c r="S20" s="79">
        <v>4000</v>
      </c>
      <c r="T20" s="79">
        <v>250</v>
      </c>
      <c r="U20" s="127">
        <v>0</v>
      </c>
    </row>
    <row r="21" spans="1:21" x14ac:dyDescent="0.25">
      <c r="A21" s="210"/>
      <c r="B21" s="126" t="s">
        <v>894</v>
      </c>
      <c r="C21" s="96">
        <f>D21+J21+P21</f>
        <v>1454745.3900000001</v>
      </c>
      <c r="D21" s="85">
        <f>E21+F21+G21+H21+I21</f>
        <v>863433.71</v>
      </c>
      <c r="E21" s="79">
        <v>292921.69</v>
      </c>
      <c r="F21" s="80">
        <v>153938.85</v>
      </c>
      <c r="G21" s="80">
        <v>10186.629999999999</v>
      </c>
      <c r="H21" s="80">
        <v>35109.040000000001</v>
      </c>
      <c r="I21" s="80">
        <v>371277.5</v>
      </c>
      <c r="J21" s="86">
        <f t="shared" si="8"/>
        <v>465287.14</v>
      </c>
      <c r="K21" s="79">
        <v>399832.56</v>
      </c>
      <c r="L21" s="79">
        <v>60799.05</v>
      </c>
      <c r="M21" s="79">
        <v>4655.53</v>
      </c>
      <c r="N21" s="79">
        <v>0</v>
      </c>
      <c r="O21" s="79">
        <v>0</v>
      </c>
      <c r="P21" s="89">
        <f t="shared" si="9"/>
        <v>126024.54</v>
      </c>
      <c r="Q21" s="79">
        <v>100917.59</v>
      </c>
      <c r="R21" s="79">
        <v>21351.61</v>
      </c>
      <c r="S21" s="79">
        <v>3655.34</v>
      </c>
      <c r="T21" s="79">
        <v>100</v>
      </c>
      <c r="U21" s="127">
        <v>0</v>
      </c>
    </row>
    <row r="22" spans="1:21" x14ac:dyDescent="0.25">
      <c r="A22" s="210"/>
      <c r="B22" s="126" t="s">
        <v>895</v>
      </c>
      <c r="C22" s="96">
        <f t="shared" si="6"/>
        <v>1043037.7499999999</v>
      </c>
      <c r="D22" s="102">
        <f>E22+F22+G22+H22+I22</f>
        <v>187420.40999999997</v>
      </c>
      <c r="E22" s="81">
        <v>140053.37</v>
      </c>
      <c r="F22" s="81">
        <v>31069.96</v>
      </c>
      <c r="G22" s="81">
        <v>11118.58</v>
      </c>
      <c r="H22" s="81">
        <v>5178.5</v>
      </c>
      <c r="I22" s="82">
        <v>0</v>
      </c>
      <c r="J22" s="86">
        <f t="shared" si="8"/>
        <v>713858.5</v>
      </c>
      <c r="K22" s="79">
        <v>700143.41</v>
      </c>
      <c r="L22" s="79">
        <v>10141.69</v>
      </c>
      <c r="M22" s="79">
        <v>3573.4</v>
      </c>
      <c r="N22" s="78">
        <v>0</v>
      </c>
      <c r="O22" s="78">
        <v>0</v>
      </c>
      <c r="P22" s="86">
        <f t="shared" si="9"/>
        <v>141758.84</v>
      </c>
      <c r="Q22" s="78">
        <v>100140.45</v>
      </c>
      <c r="R22" s="79">
        <v>28724.81</v>
      </c>
      <c r="S22" s="79">
        <v>3243.58</v>
      </c>
      <c r="T22" s="79">
        <v>9650</v>
      </c>
      <c r="U22" s="127">
        <v>0</v>
      </c>
    </row>
    <row r="23" spans="1:21" x14ac:dyDescent="0.25">
      <c r="A23" s="210"/>
      <c r="B23" s="126" t="s">
        <v>896</v>
      </c>
      <c r="C23" s="104">
        <f t="shared" si="6"/>
        <v>1615208.47</v>
      </c>
      <c r="D23" s="102">
        <f t="shared" si="7"/>
        <v>485190.75</v>
      </c>
      <c r="E23" s="79">
        <v>137685.68</v>
      </c>
      <c r="F23" s="79">
        <v>205006</v>
      </c>
      <c r="G23" s="79">
        <v>11805.07</v>
      </c>
      <c r="H23" s="79">
        <v>24689.5</v>
      </c>
      <c r="I23" s="79">
        <v>106004.5</v>
      </c>
      <c r="J23" s="89">
        <f t="shared" si="8"/>
        <v>1000336.02</v>
      </c>
      <c r="K23" s="79">
        <v>913967.59</v>
      </c>
      <c r="L23" s="79">
        <v>77626.509999999995</v>
      </c>
      <c r="M23" s="79">
        <v>7991.92</v>
      </c>
      <c r="N23" s="79">
        <v>750</v>
      </c>
      <c r="O23" s="79">
        <v>0</v>
      </c>
      <c r="P23" s="89">
        <f t="shared" si="9"/>
        <v>129681.7</v>
      </c>
      <c r="Q23" s="79">
        <v>98871.81</v>
      </c>
      <c r="R23" s="79">
        <v>24599.1</v>
      </c>
      <c r="S23" s="79">
        <v>3410.79</v>
      </c>
      <c r="T23" s="79">
        <v>2800</v>
      </c>
      <c r="U23" s="127">
        <v>0</v>
      </c>
    </row>
    <row r="24" spans="1:21" x14ac:dyDescent="0.25">
      <c r="A24" s="210"/>
      <c r="B24" s="126" t="s">
        <v>897</v>
      </c>
      <c r="C24" s="104">
        <f t="shared" si="6"/>
        <v>1052088.9300000002</v>
      </c>
      <c r="D24" s="102">
        <f t="shared" si="7"/>
        <v>483755.26000000007</v>
      </c>
      <c r="E24" s="79">
        <v>139853.22</v>
      </c>
      <c r="F24" s="79">
        <v>61839.55</v>
      </c>
      <c r="G24" s="79">
        <v>10240.73</v>
      </c>
      <c r="H24" s="79">
        <v>85923.06</v>
      </c>
      <c r="I24" s="79">
        <v>185898.7</v>
      </c>
      <c r="J24" s="89">
        <f t="shared" si="8"/>
        <v>451744.06</v>
      </c>
      <c r="K24" s="79">
        <v>411302.6</v>
      </c>
      <c r="L24" s="79">
        <v>37725.879999999997</v>
      </c>
      <c r="M24" s="79">
        <v>1965.58</v>
      </c>
      <c r="N24" s="79">
        <v>750</v>
      </c>
      <c r="O24" s="79">
        <v>0</v>
      </c>
      <c r="P24" s="89">
        <f t="shared" si="9"/>
        <v>116589.61</v>
      </c>
      <c r="Q24" s="79">
        <v>96250.4</v>
      </c>
      <c r="R24" s="79">
        <v>17132.16</v>
      </c>
      <c r="S24" s="79">
        <v>2547.0500000000002</v>
      </c>
      <c r="T24" s="79">
        <v>660</v>
      </c>
      <c r="U24" s="127">
        <v>0</v>
      </c>
    </row>
    <row r="25" spans="1:21" x14ac:dyDescent="0.25">
      <c r="A25" s="210"/>
      <c r="B25" s="126" t="s">
        <v>898</v>
      </c>
      <c r="C25" s="104">
        <f t="shared" si="6"/>
        <v>1372759.83</v>
      </c>
      <c r="D25" s="102">
        <f t="shared" si="7"/>
        <v>663444.51</v>
      </c>
      <c r="E25" s="79">
        <v>141064.26999999999</v>
      </c>
      <c r="F25" s="79">
        <v>77618.17</v>
      </c>
      <c r="G25" s="79">
        <v>15030.1</v>
      </c>
      <c r="H25" s="79">
        <v>67504.5</v>
      </c>
      <c r="I25" s="79">
        <v>362227.47</v>
      </c>
      <c r="J25" s="89">
        <f t="shared" si="8"/>
        <v>478361.49999999994</v>
      </c>
      <c r="K25" s="79">
        <v>400801.29</v>
      </c>
      <c r="L25" s="79">
        <v>75132.66</v>
      </c>
      <c r="M25" s="79">
        <v>2427.5500000000002</v>
      </c>
      <c r="N25" s="79">
        <v>0</v>
      </c>
      <c r="O25" s="79">
        <v>0</v>
      </c>
      <c r="P25" s="89">
        <f t="shared" si="9"/>
        <v>230953.82</v>
      </c>
      <c r="Q25" s="79">
        <v>102859.3</v>
      </c>
      <c r="R25" s="79">
        <v>111402.92</v>
      </c>
      <c r="S25" s="79">
        <v>1641.6</v>
      </c>
      <c r="T25" s="79">
        <v>15050</v>
      </c>
      <c r="U25" s="127">
        <v>0</v>
      </c>
    </row>
    <row r="26" spans="1:21" x14ac:dyDescent="0.25">
      <c r="A26" s="210"/>
      <c r="B26" s="126" t="s">
        <v>899</v>
      </c>
      <c r="C26" s="104">
        <f t="shared" si="6"/>
        <v>929778.66999999993</v>
      </c>
      <c r="D26" s="102">
        <f t="shared" si="7"/>
        <v>358870.38</v>
      </c>
      <c r="E26" s="79">
        <v>141484.29999999999</v>
      </c>
      <c r="F26" s="79">
        <v>91213.75</v>
      </c>
      <c r="G26" s="79">
        <v>8077.18</v>
      </c>
      <c r="H26" s="79">
        <v>14280</v>
      </c>
      <c r="I26" s="79">
        <v>103815.15</v>
      </c>
      <c r="J26" s="89">
        <f t="shared" si="8"/>
        <v>154312.63</v>
      </c>
      <c r="K26" s="79">
        <v>96690.97</v>
      </c>
      <c r="L26" s="79">
        <v>52921.66</v>
      </c>
      <c r="M26" s="79">
        <v>2500</v>
      </c>
      <c r="N26" s="79">
        <v>2200</v>
      </c>
      <c r="O26" s="79">
        <v>0</v>
      </c>
      <c r="P26" s="89">
        <f t="shared" si="9"/>
        <v>416595.66</v>
      </c>
      <c r="Q26" s="79">
        <v>396815.37</v>
      </c>
      <c r="R26" s="79">
        <v>11544.8</v>
      </c>
      <c r="S26" s="79">
        <v>1142.99</v>
      </c>
      <c r="T26" s="79">
        <v>500</v>
      </c>
      <c r="U26" s="127">
        <v>6592.5</v>
      </c>
    </row>
    <row r="27" spans="1:21" x14ac:dyDescent="0.25">
      <c r="A27" s="210"/>
      <c r="B27" s="126" t="s">
        <v>900</v>
      </c>
      <c r="C27" s="104">
        <f>D27+J27+P27</f>
        <v>1378023.32</v>
      </c>
      <c r="D27" s="102">
        <f t="shared" si="7"/>
        <v>634806.16</v>
      </c>
      <c r="E27" s="79">
        <v>139553.59</v>
      </c>
      <c r="F27" s="79">
        <v>50330.57</v>
      </c>
      <c r="G27" s="79">
        <v>9190.26</v>
      </c>
      <c r="H27" s="79">
        <v>5220</v>
      </c>
      <c r="I27" s="79">
        <v>430511.74</v>
      </c>
      <c r="J27" s="89">
        <f t="shared" si="8"/>
        <v>577590.64999999991</v>
      </c>
      <c r="K27" s="79">
        <v>399924.6</v>
      </c>
      <c r="L27" s="79">
        <v>51292.78</v>
      </c>
      <c r="M27" s="79">
        <v>1181.81</v>
      </c>
      <c r="N27" s="79">
        <v>85200</v>
      </c>
      <c r="O27" s="79">
        <v>39991.46</v>
      </c>
      <c r="P27" s="89">
        <f t="shared" si="9"/>
        <v>165626.51</v>
      </c>
      <c r="Q27" s="79">
        <v>95398.97</v>
      </c>
      <c r="R27" s="79">
        <v>43099.34</v>
      </c>
      <c r="S27" s="79">
        <v>1801.6</v>
      </c>
      <c r="T27" s="79">
        <v>8440</v>
      </c>
      <c r="U27" s="127">
        <v>16886.599999999999</v>
      </c>
    </row>
    <row r="28" spans="1:21" x14ac:dyDescent="0.25">
      <c r="A28" s="210"/>
      <c r="B28" s="126" t="s">
        <v>901</v>
      </c>
      <c r="C28" s="104">
        <f t="shared" si="6"/>
        <v>1727818.8599999999</v>
      </c>
      <c r="D28" s="102">
        <f t="shared" si="7"/>
        <v>1000748.3699999999</v>
      </c>
      <c r="E28" s="79">
        <v>142819.44</v>
      </c>
      <c r="F28" s="79">
        <v>174544.3</v>
      </c>
      <c r="G28" s="79">
        <v>12447.67</v>
      </c>
      <c r="H28" s="79">
        <v>4250</v>
      </c>
      <c r="I28" s="79">
        <v>666686.96</v>
      </c>
      <c r="J28" s="89">
        <f t="shared" si="8"/>
        <v>537098.99</v>
      </c>
      <c r="K28" s="79">
        <v>399843.58</v>
      </c>
      <c r="L28" s="79">
        <v>86730.72</v>
      </c>
      <c r="M28" s="79">
        <v>1826.11</v>
      </c>
      <c r="N28" s="79">
        <v>250</v>
      </c>
      <c r="O28" s="79">
        <v>48448.58</v>
      </c>
      <c r="P28" s="89">
        <f t="shared" si="9"/>
        <v>189971.5</v>
      </c>
      <c r="Q28" s="79">
        <v>114243.23</v>
      </c>
      <c r="R28" s="79">
        <v>33735.42</v>
      </c>
      <c r="S28" s="79">
        <v>1142.8499999999999</v>
      </c>
      <c r="T28" s="79">
        <v>850</v>
      </c>
      <c r="U28" s="127">
        <v>40000</v>
      </c>
    </row>
    <row r="29" spans="1:21" x14ac:dyDescent="0.25">
      <c r="A29" s="210"/>
      <c r="B29" s="126" t="s">
        <v>902</v>
      </c>
      <c r="C29" s="104">
        <f t="shared" si="6"/>
        <v>1510565.2699999998</v>
      </c>
      <c r="D29" s="102">
        <f t="shared" si="7"/>
        <v>775759.62999999989</v>
      </c>
      <c r="E29" s="79">
        <v>141957.15</v>
      </c>
      <c r="F29" s="79">
        <v>150088.81</v>
      </c>
      <c r="G29" s="79">
        <v>15420.97</v>
      </c>
      <c r="H29" s="79">
        <v>12266</v>
      </c>
      <c r="I29" s="79">
        <v>456026.7</v>
      </c>
      <c r="J29" s="89">
        <f t="shared" si="8"/>
        <v>471155.92</v>
      </c>
      <c r="K29" s="79">
        <v>399177.11</v>
      </c>
      <c r="L29" s="79">
        <v>58752.42</v>
      </c>
      <c r="M29" s="79">
        <v>3276.4</v>
      </c>
      <c r="N29" s="79">
        <v>0</v>
      </c>
      <c r="O29" s="79">
        <v>9949.99</v>
      </c>
      <c r="P29" s="89">
        <f t="shared" si="9"/>
        <v>263649.71999999997</v>
      </c>
      <c r="Q29" s="79">
        <v>102842.03</v>
      </c>
      <c r="R29" s="79">
        <v>135637.39000000001</v>
      </c>
      <c r="S29" s="79">
        <v>5220.3</v>
      </c>
      <c r="T29" s="79">
        <v>0</v>
      </c>
      <c r="U29" s="127">
        <v>19950</v>
      </c>
    </row>
    <row r="30" spans="1:21" ht="15.75" thickBot="1" x14ac:dyDescent="0.3">
      <c r="A30" s="210"/>
      <c r="B30" s="128" t="s">
        <v>903</v>
      </c>
      <c r="C30" s="129">
        <f t="shared" si="6"/>
        <v>2174962.7000000002</v>
      </c>
      <c r="D30" s="130">
        <f t="shared" si="7"/>
        <v>1343217.2200000002</v>
      </c>
      <c r="E30" s="131">
        <v>149507.6</v>
      </c>
      <c r="F30" s="131">
        <v>179130.05</v>
      </c>
      <c r="G30" s="131">
        <v>34636.629999999997</v>
      </c>
      <c r="H30" s="131">
        <v>49633.9</v>
      </c>
      <c r="I30" s="131">
        <v>930309.04</v>
      </c>
      <c r="J30" s="132">
        <f t="shared" si="8"/>
        <v>586018.71</v>
      </c>
      <c r="K30" s="131">
        <v>424584.89</v>
      </c>
      <c r="L30" s="131">
        <v>65583.520000000004</v>
      </c>
      <c r="M30" s="131">
        <v>14099.31</v>
      </c>
      <c r="N30" s="131">
        <v>45100</v>
      </c>
      <c r="O30" s="131">
        <v>36650.99</v>
      </c>
      <c r="P30" s="132">
        <f t="shared" si="9"/>
        <v>245726.77</v>
      </c>
      <c r="Q30" s="131">
        <v>110538.81</v>
      </c>
      <c r="R30" s="131">
        <v>127397.73</v>
      </c>
      <c r="S30" s="131">
        <v>7790.23</v>
      </c>
      <c r="T30" s="131">
        <v>0</v>
      </c>
      <c r="U30" s="133">
        <v>0</v>
      </c>
    </row>
    <row r="31" spans="1:21" ht="15.75" thickBot="1" x14ac:dyDescent="0.3">
      <c r="A31" s="211"/>
      <c r="B31" s="134" t="s">
        <v>904</v>
      </c>
      <c r="C31" s="135">
        <f t="shared" si="6"/>
        <v>15874318.429999998</v>
      </c>
      <c r="D31" s="136">
        <f>SUM(D19:D30)</f>
        <v>7288569.7799999993</v>
      </c>
      <c r="E31" s="136">
        <f>SUM(E19:E30)</f>
        <v>1857528.58</v>
      </c>
      <c r="F31" s="136">
        <f t="shared" ref="F31:U31" si="10">SUM(F19:F30)</f>
        <v>1284281.3500000001</v>
      </c>
      <c r="G31" s="136">
        <f t="shared" si="10"/>
        <v>172721.61000000002</v>
      </c>
      <c r="H31" s="136">
        <f t="shared" si="10"/>
        <v>306029.5</v>
      </c>
      <c r="I31" s="136">
        <f t="shared" si="10"/>
        <v>3668008.74</v>
      </c>
      <c r="J31" s="136">
        <f t="shared" si="10"/>
        <v>6334975.7800000003</v>
      </c>
      <c r="K31" s="136">
        <f t="shared" si="10"/>
        <v>5395300.3600000003</v>
      </c>
      <c r="L31" s="136">
        <f t="shared" si="10"/>
        <v>622599.89000000013</v>
      </c>
      <c r="M31" s="136">
        <f t="shared" si="10"/>
        <v>47784.51</v>
      </c>
      <c r="N31" s="136">
        <f t="shared" si="10"/>
        <v>134250</v>
      </c>
      <c r="O31" s="136">
        <f t="shared" si="10"/>
        <v>135041.02000000002</v>
      </c>
      <c r="P31" s="136">
        <f t="shared" si="10"/>
        <v>2250772.8699999996</v>
      </c>
      <c r="Q31" s="136">
        <f t="shared" si="10"/>
        <v>1520982.6600000001</v>
      </c>
      <c r="R31" s="136">
        <f t="shared" si="10"/>
        <v>569418.12</v>
      </c>
      <c r="S31" s="136">
        <f t="shared" si="10"/>
        <v>38642.989999999991</v>
      </c>
      <c r="T31" s="136">
        <f t="shared" si="10"/>
        <v>38300</v>
      </c>
      <c r="U31" s="136">
        <f t="shared" si="10"/>
        <v>83429.100000000006</v>
      </c>
    </row>
    <row r="32" spans="1:21" x14ac:dyDescent="0.25">
      <c r="A32" s="209">
        <v>2025</v>
      </c>
      <c r="B32" s="119" t="s">
        <v>794</v>
      </c>
      <c r="C32" s="120">
        <f>D32+J32+P32</f>
        <v>1736548.95</v>
      </c>
      <c r="D32" s="137">
        <f>SUM(E32:I32)</f>
        <v>1042025.64</v>
      </c>
      <c r="E32" s="122">
        <v>159663.63</v>
      </c>
      <c r="F32" s="122">
        <v>226084.95</v>
      </c>
      <c r="G32" s="122">
        <v>6125.56</v>
      </c>
      <c r="H32" s="122">
        <v>0</v>
      </c>
      <c r="I32" s="122">
        <v>650151.5</v>
      </c>
      <c r="J32" s="138">
        <f>SUM(K32:O32)</f>
        <v>507648.53</v>
      </c>
      <c r="K32" s="122">
        <v>444648.53</v>
      </c>
      <c r="L32" s="122">
        <v>0</v>
      </c>
      <c r="M32" s="122">
        <v>0</v>
      </c>
      <c r="N32" s="122">
        <v>0</v>
      </c>
      <c r="O32" s="122">
        <v>63000</v>
      </c>
      <c r="P32" s="138">
        <f>SUM(Q32:U32)</f>
        <v>186874.78000000003</v>
      </c>
      <c r="Q32" s="122">
        <v>118888.96000000001</v>
      </c>
      <c r="R32" s="122">
        <v>0</v>
      </c>
      <c r="S32" s="122">
        <v>2985.82</v>
      </c>
      <c r="T32" s="122">
        <v>0</v>
      </c>
      <c r="U32" s="125">
        <v>65000</v>
      </c>
    </row>
    <row r="33" spans="1:21" x14ac:dyDescent="0.25">
      <c r="A33" s="210"/>
      <c r="B33" s="126" t="s">
        <v>913</v>
      </c>
      <c r="C33" s="96">
        <f t="shared" ref="C33:C43" si="11">D33+J33+P33</f>
        <v>955886.72</v>
      </c>
      <c r="D33" s="105">
        <f t="shared" ref="D33:D42" si="12">SUM(E33:I33)</f>
        <v>278444.79000000004</v>
      </c>
      <c r="E33" s="79">
        <v>155980.25</v>
      </c>
      <c r="F33" s="79">
        <v>53118.66</v>
      </c>
      <c r="G33" s="79">
        <v>18945.88</v>
      </c>
      <c r="H33" s="79">
        <v>400</v>
      </c>
      <c r="I33" s="79">
        <v>50000</v>
      </c>
      <c r="J33" s="106">
        <f t="shared" ref="J33:J43" si="13">SUM(K33:O33)</f>
        <v>527132.24</v>
      </c>
      <c r="K33" s="79">
        <v>443910.41</v>
      </c>
      <c r="L33" s="79">
        <v>40055.58</v>
      </c>
      <c r="M33" s="79">
        <v>3166.25</v>
      </c>
      <c r="N33" s="79">
        <v>0</v>
      </c>
      <c r="O33" s="79">
        <v>40000</v>
      </c>
      <c r="P33" s="106">
        <f t="shared" ref="P33:P43" si="14">SUM(Q33:U33)</f>
        <v>150309.69</v>
      </c>
      <c r="Q33" s="79">
        <v>106348.9</v>
      </c>
      <c r="R33" s="79">
        <v>40680.9</v>
      </c>
      <c r="S33" s="79">
        <v>3279.89</v>
      </c>
      <c r="T33" s="79">
        <v>0</v>
      </c>
      <c r="U33" s="127">
        <v>0</v>
      </c>
    </row>
    <row r="34" spans="1:21" x14ac:dyDescent="0.25">
      <c r="A34" s="210"/>
      <c r="B34" s="126" t="s">
        <v>914</v>
      </c>
      <c r="C34" s="96">
        <f t="shared" si="11"/>
        <v>1141422</v>
      </c>
      <c r="D34" s="105">
        <f t="shared" si="12"/>
        <v>483169.31</v>
      </c>
      <c r="E34" s="79">
        <v>164795.61999999997</v>
      </c>
      <c r="F34" s="79">
        <v>169693.61000000002</v>
      </c>
      <c r="G34" s="79">
        <v>15578.080000000002</v>
      </c>
      <c r="H34" s="79">
        <v>10550</v>
      </c>
      <c r="I34" s="79">
        <v>122552</v>
      </c>
      <c r="J34" s="106">
        <f t="shared" si="13"/>
        <v>512396.73000000004</v>
      </c>
      <c r="K34" s="79">
        <v>445195.71</v>
      </c>
      <c r="L34" s="79">
        <v>52928.179999999993</v>
      </c>
      <c r="M34" s="79">
        <v>13272.840000000002</v>
      </c>
      <c r="N34" s="79">
        <v>1000</v>
      </c>
      <c r="O34" s="79">
        <v>0</v>
      </c>
      <c r="P34" s="106">
        <f t="shared" si="14"/>
        <v>145855.96</v>
      </c>
      <c r="Q34" s="79">
        <v>107226.37</v>
      </c>
      <c r="R34" s="79">
        <v>35693.72</v>
      </c>
      <c r="S34" s="79">
        <v>2935.87</v>
      </c>
      <c r="T34" s="79">
        <v>0</v>
      </c>
      <c r="U34" s="127">
        <v>0</v>
      </c>
    </row>
    <row r="35" spans="1:21" x14ac:dyDescent="0.25">
      <c r="A35" s="210"/>
      <c r="B35" s="126" t="s">
        <v>915</v>
      </c>
      <c r="C35" s="96">
        <f>D35+J35+P35</f>
        <v>927000.97</v>
      </c>
      <c r="D35" s="105">
        <f t="shared" si="12"/>
        <v>297988.28999999998</v>
      </c>
      <c r="E35" s="79">
        <v>158071.27999999997</v>
      </c>
      <c r="F35" s="79">
        <v>32692.79</v>
      </c>
      <c r="G35" s="79">
        <v>22037.24</v>
      </c>
      <c r="H35" s="79">
        <v>7350</v>
      </c>
      <c r="I35" s="79">
        <v>77836.98000000001</v>
      </c>
      <c r="J35" s="106">
        <f t="shared" si="13"/>
        <v>474440.44999999995</v>
      </c>
      <c r="K35" s="79">
        <v>445887.68999999994</v>
      </c>
      <c r="L35" s="79">
        <v>23405.990000000005</v>
      </c>
      <c r="M35" s="79">
        <v>5146.7699999999995</v>
      </c>
      <c r="N35" s="79">
        <v>0</v>
      </c>
      <c r="O35" s="79">
        <v>0</v>
      </c>
      <c r="P35" s="106">
        <f t="shared" si="14"/>
        <v>154572.23000000001</v>
      </c>
      <c r="Q35" s="79">
        <v>111930.95</v>
      </c>
      <c r="R35" s="79">
        <v>39849.620000000003</v>
      </c>
      <c r="S35" s="79">
        <v>2791.66</v>
      </c>
      <c r="T35" s="79">
        <v>0</v>
      </c>
      <c r="U35" s="127">
        <v>0</v>
      </c>
    </row>
    <row r="36" spans="1:21" x14ac:dyDescent="0.25">
      <c r="A36" s="210"/>
      <c r="B36" s="126" t="s">
        <v>805</v>
      </c>
      <c r="C36" s="96">
        <f t="shared" si="11"/>
        <v>987820.63</v>
      </c>
      <c r="D36" s="105">
        <f t="shared" si="12"/>
        <v>376237.98000000004</v>
      </c>
      <c r="E36" s="79">
        <v>159653.14000000001</v>
      </c>
      <c r="F36" s="79">
        <v>59968.210000000006</v>
      </c>
      <c r="G36" s="79">
        <v>12817.57</v>
      </c>
      <c r="H36" s="79">
        <v>13657</v>
      </c>
      <c r="I36" s="79">
        <v>130142.06</v>
      </c>
      <c r="J36" s="106">
        <f t="shared" si="13"/>
        <v>463361.35999999993</v>
      </c>
      <c r="K36" s="79">
        <v>437529.78999999992</v>
      </c>
      <c r="L36" s="79">
        <v>21777.990000000005</v>
      </c>
      <c r="M36" s="79">
        <v>4053.579999999999</v>
      </c>
      <c r="N36" s="79">
        <v>0</v>
      </c>
      <c r="O36" s="79">
        <v>0</v>
      </c>
      <c r="P36" s="106">
        <f t="shared" si="14"/>
        <v>148221.29</v>
      </c>
      <c r="Q36" s="79">
        <v>106941.9</v>
      </c>
      <c r="R36" s="79">
        <v>38427.85</v>
      </c>
      <c r="S36" s="79">
        <v>2201.54</v>
      </c>
      <c r="T36" s="79">
        <v>650</v>
      </c>
      <c r="U36" s="127"/>
    </row>
    <row r="37" spans="1:21" x14ac:dyDescent="0.25">
      <c r="A37" s="210"/>
      <c r="B37" s="126" t="s">
        <v>916</v>
      </c>
      <c r="C37" s="96">
        <f t="shared" si="11"/>
        <v>1458263.39</v>
      </c>
      <c r="D37" s="105">
        <f t="shared" si="12"/>
        <v>611882.38</v>
      </c>
      <c r="E37" s="79">
        <v>156341.71000000002</v>
      </c>
      <c r="F37" s="79">
        <v>146580.12</v>
      </c>
      <c r="G37" s="79">
        <v>12988.88</v>
      </c>
      <c r="H37" s="79">
        <v>23966.5</v>
      </c>
      <c r="I37" s="79">
        <v>272005.17</v>
      </c>
      <c r="J37" s="106">
        <f t="shared" si="13"/>
        <v>649135.55999999994</v>
      </c>
      <c r="K37" s="79">
        <v>449787.35</v>
      </c>
      <c r="L37" s="79">
        <v>192955.46</v>
      </c>
      <c r="M37" s="79">
        <v>5092.75</v>
      </c>
      <c r="N37" s="79">
        <v>1300</v>
      </c>
      <c r="O37" s="79">
        <v>0</v>
      </c>
      <c r="P37" s="106">
        <f t="shared" si="14"/>
        <v>197245.44999999998</v>
      </c>
      <c r="Q37" s="79">
        <v>104504.8</v>
      </c>
      <c r="R37" s="79">
        <v>85326.57</v>
      </c>
      <c r="S37" s="79">
        <v>4414.08</v>
      </c>
      <c r="T37" s="79">
        <v>3000</v>
      </c>
      <c r="U37" s="127">
        <v>0</v>
      </c>
    </row>
    <row r="38" spans="1:21" x14ac:dyDescent="0.25">
      <c r="A38" s="210"/>
      <c r="B38" s="126" t="s">
        <v>917</v>
      </c>
      <c r="C38" s="96">
        <f t="shared" si="11"/>
        <v>2513171.5499999998</v>
      </c>
      <c r="D38" s="105">
        <f t="shared" si="12"/>
        <v>1708018.8599999999</v>
      </c>
      <c r="E38" s="79">
        <v>169518.81000000003</v>
      </c>
      <c r="F38" s="79">
        <v>312455.67999999999</v>
      </c>
      <c r="G38" s="79">
        <v>16382.579999999998</v>
      </c>
      <c r="H38" s="79">
        <v>45463.58</v>
      </c>
      <c r="I38" s="79">
        <v>1164198.21</v>
      </c>
      <c r="J38" s="106">
        <f t="shared" si="13"/>
        <v>591766.34</v>
      </c>
      <c r="K38" s="79">
        <v>476994.67999999993</v>
      </c>
      <c r="L38" s="79">
        <v>46518.26</v>
      </c>
      <c r="M38" s="79">
        <v>1654.84</v>
      </c>
      <c r="N38" s="79">
        <v>45100</v>
      </c>
      <c r="O38" s="79">
        <v>21498.560000000001</v>
      </c>
      <c r="P38" s="106">
        <f t="shared" si="14"/>
        <v>213386.35</v>
      </c>
      <c r="Q38" s="79">
        <v>111720.34</v>
      </c>
      <c r="R38" s="79">
        <v>96209.32</v>
      </c>
      <c r="S38" s="79">
        <v>3006.69</v>
      </c>
      <c r="T38" s="79">
        <v>2450</v>
      </c>
      <c r="U38" s="127">
        <v>0</v>
      </c>
    </row>
    <row r="39" spans="1:21" x14ac:dyDescent="0.25">
      <c r="A39" s="210"/>
      <c r="B39" s="126" t="s">
        <v>918</v>
      </c>
      <c r="C39" s="96">
        <f t="shared" si="11"/>
        <v>1067835.3899999999</v>
      </c>
      <c r="D39" s="105">
        <f t="shared" si="12"/>
        <v>347851.41000000003</v>
      </c>
      <c r="E39" s="195">
        <v>173052.11000000004</v>
      </c>
      <c r="F39" s="79">
        <v>66002.260000000009</v>
      </c>
      <c r="G39" s="79">
        <v>10900.289999999999</v>
      </c>
      <c r="H39" s="79">
        <v>8191.5</v>
      </c>
      <c r="I39" s="79">
        <v>89705.25</v>
      </c>
      <c r="J39" s="106">
        <f t="shared" si="13"/>
        <v>520570.95999999985</v>
      </c>
      <c r="K39" s="79">
        <v>479108.80999999988</v>
      </c>
      <c r="L39" s="79">
        <v>27151.66</v>
      </c>
      <c r="M39" s="79">
        <v>4380.49</v>
      </c>
      <c r="N39" s="79">
        <v>0</v>
      </c>
      <c r="O39" s="79">
        <v>9930</v>
      </c>
      <c r="P39" s="106">
        <f t="shared" si="14"/>
        <v>199413.02000000002</v>
      </c>
      <c r="Q39" s="79">
        <v>125413.27</v>
      </c>
      <c r="R39" s="79">
        <v>60918.02</v>
      </c>
      <c r="S39" s="79">
        <v>2381.73</v>
      </c>
      <c r="T39" s="79">
        <v>10700</v>
      </c>
      <c r="U39" s="127">
        <v>0</v>
      </c>
    </row>
    <row r="40" spans="1:21" x14ac:dyDescent="0.25">
      <c r="A40" s="210"/>
      <c r="B40" s="126" t="s">
        <v>919</v>
      </c>
      <c r="C40" s="96">
        <f t="shared" si="11"/>
        <v>1413226.21</v>
      </c>
      <c r="D40" s="105">
        <f t="shared" si="12"/>
        <v>693294.86</v>
      </c>
      <c r="E40" s="79">
        <v>171672.52</v>
      </c>
      <c r="F40" s="79">
        <v>47446.04</v>
      </c>
      <c r="G40" s="79">
        <v>10548.78</v>
      </c>
      <c r="H40" s="79">
        <v>123708.02</v>
      </c>
      <c r="I40" s="79">
        <v>339919.5</v>
      </c>
      <c r="J40" s="106">
        <f t="shared" si="13"/>
        <v>535476.17999999993</v>
      </c>
      <c r="K40" s="79">
        <v>469887.94999999995</v>
      </c>
      <c r="L40" s="79">
        <v>48664.55</v>
      </c>
      <c r="M40" s="79">
        <v>2223.6799999999998</v>
      </c>
      <c r="N40" s="79">
        <v>700</v>
      </c>
      <c r="O40" s="79">
        <v>14000</v>
      </c>
      <c r="P40" s="106">
        <f t="shared" si="14"/>
        <v>184455.17</v>
      </c>
      <c r="Q40" s="79">
        <v>113072.27</v>
      </c>
      <c r="R40" s="79">
        <v>63038.61</v>
      </c>
      <c r="S40" s="79">
        <v>3844.29</v>
      </c>
      <c r="T40" s="79">
        <v>4500</v>
      </c>
      <c r="U40" s="127">
        <v>0</v>
      </c>
    </row>
    <row r="41" spans="1:21" x14ac:dyDescent="0.25">
      <c r="A41" s="210"/>
      <c r="B41" s="126" t="s">
        <v>920</v>
      </c>
      <c r="C41" s="96">
        <f t="shared" si="11"/>
        <v>1995308.5299999998</v>
      </c>
      <c r="D41" s="105">
        <f t="shared" si="12"/>
        <v>1252641.2</v>
      </c>
      <c r="E41" s="79">
        <v>171059.16999999998</v>
      </c>
      <c r="F41" s="79">
        <v>81050.48</v>
      </c>
      <c r="G41" s="79">
        <v>20575.36</v>
      </c>
      <c r="H41" s="79">
        <v>12941.5</v>
      </c>
      <c r="I41" s="79">
        <v>967014.69</v>
      </c>
      <c r="J41" s="106">
        <f t="shared" si="13"/>
        <v>584866.12</v>
      </c>
      <c r="K41" s="79">
        <v>473613.86000000004</v>
      </c>
      <c r="L41" s="79">
        <v>55579.630000000005</v>
      </c>
      <c r="M41" s="79">
        <v>3972.6300000000006</v>
      </c>
      <c r="N41" s="79">
        <v>51700</v>
      </c>
      <c r="O41" s="79">
        <v>0</v>
      </c>
      <c r="P41" s="106">
        <f t="shared" si="14"/>
        <v>157801.21</v>
      </c>
      <c r="Q41" s="79">
        <v>111795.9</v>
      </c>
      <c r="R41" s="79">
        <v>31127.280000000002</v>
      </c>
      <c r="S41" s="79">
        <v>3028.03</v>
      </c>
      <c r="T41" s="79">
        <v>11850</v>
      </c>
      <c r="U41" s="127">
        <v>0</v>
      </c>
    </row>
    <row r="42" spans="1:21" x14ac:dyDescent="0.25">
      <c r="A42" s="210"/>
      <c r="B42" s="126" t="s">
        <v>822</v>
      </c>
      <c r="C42" s="96">
        <f t="shared" si="11"/>
        <v>1638094.1300000001</v>
      </c>
      <c r="D42" s="105">
        <f t="shared" si="12"/>
        <v>867575.69000000006</v>
      </c>
      <c r="E42" s="79">
        <v>169057.49</v>
      </c>
      <c r="F42" s="79">
        <v>-149468.4</v>
      </c>
      <c r="G42" s="79">
        <v>19115.850000000002</v>
      </c>
      <c r="H42" s="79">
        <v>-7938.7099999999991</v>
      </c>
      <c r="I42" s="79">
        <v>836809.46000000008</v>
      </c>
      <c r="J42" s="106">
        <f t="shared" si="13"/>
        <v>561884.4800000001</v>
      </c>
      <c r="K42" s="79">
        <v>485838.32</v>
      </c>
      <c r="L42" s="79">
        <v>59425.070000000007</v>
      </c>
      <c r="M42" s="79">
        <v>4584.5299999999988</v>
      </c>
      <c r="N42" s="79">
        <v>200</v>
      </c>
      <c r="O42" s="79">
        <v>11836.56</v>
      </c>
      <c r="P42" s="106">
        <f t="shared" si="14"/>
        <v>208633.96</v>
      </c>
      <c r="Q42" s="79">
        <v>111897.42</v>
      </c>
      <c r="R42" s="79">
        <v>66130.2</v>
      </c>
      <c r="S42" s="79">
        <v>8456.34</v>
      </c>
      <c r="T42" s="79">
        <v>1300</v>
      </c>
      <c r="U42" s="127">
        <v>20850</v>
      </c>
    </row>
    <row r="43" spans="1:21" ht="15.75" thickBot="1" x14ac:dyDescent="0.3">
      <c r="A43" s="210"/>
      <c r="B43" s="128" t="s">
        <v>921</v>
      </c>
      <c r="C43" s="139">
        <f t="shared" si="11"/>
        <v>1985861.2599999998</v>
      </c>
      <c r="D43" s="140">
        <f>SUM(E43:I43)</f>
        <v>1162995.04</v>
      </c>
      <c r="E43" s="131">
        <v>156819.42000000004</v>
      </c>
      <c r="F43" s="131">
        <v>323871.99</v>
      </c>
      <c r="G43" s="131">
        <v>22349.16</v>
      </c>
      <c r="H43" s="131">
        <v>103868.56999999999</v>
      </c>
      <c r="I43" s="131">
        <v>556085.9</v>
      </c>
      <c r="J43" s="141">
        <f t="shared" si="13"/>
        <v>616379.06999999995</v>
      </c>
      <c r="K43" s="131">
        <v>485031.51</v>
      </c>
      <c r="L43" s="131">
        <v>113914.83999999997</v>
      </c>
      <c r="M43" s="131">
        <v>17432.72</v>
      </c>
      <c r="N43" s="131">
        <v>0</v>
      </c>
      <c r="O43" s="131">
        <v>0</v>
      </c>
      <c r="P43" s="141">
        <f t="shared" si="14"/>
        <v>206487.14999999997</v>
      </c>
      <c r="Q43" s="131">
        <v>112745.53</v>
      </c>
      <c r="R43" s="131">
        <v>65314.759999999995</v>
      </c>
      <c r="S43" s="131">
        <v>18226.86</v>
      </c>
      <c r="T43" s="131">
        <v>10200</v>
      </c>
      <c r="U43" s="133">
        <v>0</v>
      </c>
    </row>
    <row r="44" spans="1:21" ht="15.75" thickBot="1" x14ac:dyDescent="0.3">
      <c r="A44" s="211"/>
      <c r="B44" s="142" t="s">
        <v>793</v>
      </c>
      <c r="C44" s="143">
        <f>SUM(C32:C43)</f>
        <v>17820439.729999997</v>
      </c>
      <c r="D44" s="143">
        <f t="shared" ref="D44:U44" si="15">SUM(D32:D43)</f>
        <v>9122125.4500000011</v>
      </c>
      <c r="E44" s="143">
        <f>SUM(E32:E43)</f>
        <v>1965685.1500000004</v>
      </c>
      <c r="F44" s="143">
        <f t="shared" si="15"/>
        <v>1369496.3900000001</v>
      </c>
      <c r="G44" s="143">
        <f t="shared" si="15"/>
        <v>188365.23000000004</v>
      </c>
      <c r="H44" s="143">
        <f t="shared" si="15"/>
        <v>342157.96</v>
      </c>
      <c r="I44" s="143">
        <f t="shared" si="15"/>
        <v>5256420.7200000007</v>
      </c>
      <c r="J44" s="143">
        <f t="shared" si="15"/>
        <v>6545058.0200000005</v>
      </c>
      <c r="K44" s="143">
        <f t="shared" si="15"/>
        <v>5537434.6100000003</v>
      </c>
      <c r="L44" s="143">
        <f t="shared" si="15"/>
        <v>682377.20999999985</v>
      </c>
      <c r="M44" s="143">
        <f t="shared" si="15"/>
        <v>64981.08</v>
      </c>
      <c r="N44" s="143">
        <f t="shared" si="15"/>
        <v>100000</v>
      </c>
      <c r="O44" s="143">
        <f t="shared" si="15"/>
        <v>160265.12</v>
      </c>
      <c r="P44" s="143">
        <f t="shared" si="15"/>
        <v>2153256.2599999998</v>
      </c>
      <c r="Q44" s="143">
        <f t="shared" si="15"/>
        <v>1342486.6099999999</v>
      </c>
      <c r="R44" s="143">
        <f t="shared" si="15"/>
        <v>622716.85</v>
      </c>
      <c r="S44" s="143">
        <f t="shared" si="15"/>
        <v>57552.800000000003</v>
      </c>
      <c r="T44" s="143">
        <f t="shared" si="15"/>
        <v>44650</v>
      </c>
      <c r="U44" s="144">
        <f t="shared" si="15"/>
        <v>85850</v>
      </c>
    </row>
    <row r="48" spans="1:21" x14ac:dyDescent="0.25">
      <c r="D48" s="97"/>
      <c r="E48" s="194"/>
    </row>
    <row r="49" spans="4:5" x14ac:dyDescent="0.25">
      <c r="D49" s="97"/>
      <c r="E49" s="194"/>
    </row>
    <row r="50" spans="4:5" x14ac:dyDescent="0.25">
      <c r="D50" s="97"/>
      <c r="E50" s="194"/>
    </row>
    <row r="51" spans="4:5" x14ac:dyDescent="0.25">
      <c r="D51" s="97"/>
      <c r="E51" s="194"/>
    </row>
    <row r="52" spans="4:5" x14ac:dyDescent="0.25">
      <c r="D52" s="97"/>
      <c r="E52" s="194"/>
    </row>
    <row r="53" spans="4:5" x14ac:dyDescent="0.25">
      <c r="D53" s="196"/>
      <c r="E53" s="194"/>
    </row>
  </sheetData>
  <mergeCells count="13">
    <mergeCell ref="A32:A44"/>
    <mergeCell ref="A19:A31"/>
    <mergeCell ref="P4:P5"/>
    <mergeCell ref="J4:J5"/>
    <mergeCell ref="A6:A18"/>
    <mergeCell ref="B3:B5"/>
    <mergeCell ref="A3:A5"/>
    <mergeCell ref="E4:E5"/>
    <mergeCell ref="D4:D5"/>
    <mergeCell ref="F4:F5"/>
    <mergeCell ref="G4:G5"/>
    <mergeCell ref="H4:H5"/>
    <mergeCell ref="I4:I5"/>
  </mergeCells>
  <pageMargins left="0.25" right="0.25" top="0.75" bottom="0.75" header="0.3" footer="0.3"/>
  <pageSetup paperSize="9" scale="5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2</xdr:col>
                    <xdr:colOff>0</xdr:colOff>
                    <xdr:row>0</xdr:row>
                    <xdr:rowOff>247650</xdr:rowOff>
                  </from>
                  <to>
                    <xdr:col>3</xdr:col>
                    <xdr:colOff>47625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W128"/>
  <sheetViews>
    <sheetView zoomScaleNormal="100" zoomScaleSheetLayoutView="80" workbookViewId="0">
      <pane xSplit="2" ySplit="3" topLeftCell="C28" activePane="bottomRight" state="frozen"/>
      <selection pane="topRight" activeCell="C1" sqref="C1"/>
      <selection pane="bottomLeft" activeCell="A9" sqref="A9"/>
      <selection pane="bottomRight" activeCell="D58" sqref="D58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6.140625" customWidth="1"/>
    <col min="4" max="4" width="14.85546875" style="1" customWidth="1"/>
    <col min="5" max="6" width="12.42578125" style="1" customWidth="1"/>
    <col min="7" max="7" width="13.85546875" customWidth="1"/>
    <col min="8" max="9" width="12.7109375" customWidth="1"/>
    <col min="10" max="10" width="12.140625" customWidth="1"/>
    <col min="11" max="11" width="15.140625" customWidth="1"/>
    <col min="12" max="12" width="12.140625" customWidth="1"/>
    <col min="13" max="13" width="12.7109375" bestFit="1" customWidth="1"/>
    <col min="14" max="16" width="12.140625" customWidth="1"/>
    <col min="17" max="17" width="11.7109375" customWidth="1"/>
    <col min="18" max="18" width="13.28515625" customWidth="1"/>
    <col min="19" max="19" width="19.7109375" customWidth="1"/>
    <col min="20" max="20" width="13" customWidth="1"/>
    <col min="22" max="22" width="14" customWidth="1"/>
    <col min="23" max="23" width="13.42578125" customWidth="1"/>
  </cols>
  <sheetData>
    <row r="1" spans="1:17" s="2" customFormat="1" ht="26.25" customHeight="1" x14ac:dyDescent="0.25">
      <c r="A1" s="9" t="str">
        <f>IF(L!$A$1=1,L!G6,IF(L!$A$1=2,L!G16,L!G26))</f>
        <v>Tabela 2: Pranimet</v>
      </c>
      <c r="B1" s="9"/>
      <c r="D1" s="3"/>
      <c r="E1" s="3"/>
      <c r="F1" s="3"/>
    </row>
    <row r="2" spans="1:17" s="2" customFormat="1" ht="17.25" customHeight="1" x14ac:dyDescent="0.25">
      <c r="A2" s="65" t="s">
        <v>873</v>
      </c>
      <c r="E2" s="3"/>
      <c r="F2" s="3"/>
    </row>
    <row r="3" spans="1:17" s="1" customFormat="1" ht="82.5" customHeight="1" thickBot="1" x14ac:dyDescent="0.3">
      <c r="A3" s="145" t="str">
        <f>IF(L!$A$1=1,L!G8,IF(L!$A$1=2,L!G18,L!G28))</f>
        <v>Viti</v>
      </c>
      <c r="B3" s="145" t="s">
        <v>888</v>
      </c>
      <c r="C3" s="146" t="s">
        <v>183</v>
      </c>
      <c r="D3" s="147" t="s">
        <v>889</v>
      </c>
      <c r="E3" s="148" t="s">
        <v>877</v>
      </c>
      <c r="F3" s="149" t="s">
        <v>870</v>
      </c>
      <c r="G3" s="147" t="s">
        <v>869</v>
      </c>
      <c r="H3" s="147" t="s">
        <v>885</v>
      </c>
      <c r="I3" s="147" t="s">
        <v>876</v>
      </c>
      <c r="J3" s="147" t="s">
        <v>922</v>
      </c>
      <c r="K3" s="147" t="s">
        <v>875</v>
      </c>
      <c r="L3" s="147" t="s">
        <v>886</v>
      </c>
      <c r="M3" s="147" t="s">
        <v>871</v>
      </c>
      <c r="N3" s="147" t="s">
        <v>872</v>
      </c>
      <c r="O3" s="147" t="s">
        <v>887</v>
      </c>
      <c r="P3" s="147" t="s">
        <v>890</v>
      </c>
      <c r="Q3" s="147" t="s">
        <v>874</v>
      </c>
    </row>
    <row r="4" spans="1:17" s="2" customFormat="1" ht="16.5" x14ac:dyDescent="0.3">
      <c r="A4" s="227">
        <v>2022</v>
      </c>
      <c r="B4" s="154" t="s">
        <v>720</v>
      </c>
      <c r="C4" s="150">
        <f t="shared" ref="C4:C28" si="0">SUM(D4:Q4)</f>
        <v>44983.24</v>
      </c>
      <c r="D4" s="151">
        <v>12686.69</v>
      </c>
      <c r="E4" s="151">
        <v>1129.3499999999999</v>
      </c>
      <c r="F4" s="151"/>
      <c r="G4" s="151">
        <v>2318</v>
      </c>
      <c r="H4" s="151"/>
      <c r="I4" s="151">
        <v>251</v>
      </c>
      <c r="J4" s="151">
        <v>7870</v>
      </c>
      <c r="K4" s="151">
        <v>8150</v>
      </c>
      <c r="L4" s="151">
        <v>1882</v>
      </c>
      <c r="M4" s="151">
        <v>4756.7</v>
      </c>
      <c r="N4" s="151">
        <v>5739.5</v>
      </c>
      <c r="O4" s="151"/>
      <c r="P4" s="151"/>
      <c r="Q4" s="152">
        <v>200</v>
      </c>
    </row>
    <row r="5" spans="1:17" s="2" customFormat="1" ht="16.5" x14ac:dyDescent="0.3">
      <c r="A5" s="228"/>
      <c r="B5" s="155" t="s">
        <v>723</v>
      </c>
      <c r="C5" s="72">
        <f t="shared" si="0"/>
        <v>78111.430000000008</v>
      </c>
      <c r="D5" s="67">
        <v>17491.68</v>
      </c>
      <c r="E5" s="67">
        <v>21699.95</v>
      </c>
      <c r="F5" s="67">
        <v>313</v>
      </c>
      <c r="G5" s="67">
        <v>2585</v>
      </c>
      <c r="H5" s="67"/>
      <c r="I5" s="67">
        <v>1028</v>
      </c>
      <c r="J5" s="67">
        <v>5860</v>
      </c>
      <c r="K5" s="67">
        <v>5769</v>
      </c>
      <c r="L5" s="67">
        <v>1716</v>
      </c>
      <c r="M5" s="67">
        <v>4664.3</v>
      </c>
      <c r="N5" s="67">
        <v>16747.5</v>
      </c>
      <c r="O5" s="67"/>
      <c r="P5" s="67"/>
      <c r="Q5" s="153">
        <v>237</v>
      </c>
    </row>
    <row r="6" spans="1:17" s="2" customFormat="1" ht="16.5" x14ac:dyDescent="0.3">
      <c r="A6" s="228"/>
      <c r="B6" s="155" t="s">
        <v>726</v>
      </c>
      <c r="C6" s="73">
        <f t="shared" si="0"/>
        <v>221506.57</v>
      </c>
      <c r="D6" s="67">
        <v>67011.740000000005</v>
      </c>
      <c r="E6" s="67">
        <v>47742.33</v>
      </c>
      <c r="F6" s="67">
        <v>626</v>
      </c>
      <c r="G6" s="67">
        <v>4300</v>
      </c>
      <c r="H6" s="67">
        <v>66389</v>
      </c>
      <c r="I6" s="67">
        <v>7</v>
      </c>
      <c r="J6" s="67">
        <v>8210</v>
      </c>
      <c r="K6" s="67">
        <v>12309</v>
      </c>
      <c r="L6" s="67">
        <v>3626</v>
      </c>
      <c r="M6" s="67">
        <v>4317.5</v>
      </c>
      <c r="N6" s="67">
        <v>6583.5</v>
      </c>
      <c r="O6" s="67">
        <v>112.5</v>
      </c>
      <c r="P6" s="67"/>
      <c r="Q6" s="153">
        <v>272</v>
      </c>
    </row>
    <row r="7" spans="1:17" s="2" customFormat="1" ht="16.5" x14ac:dyDescent="0.3">
      <c r="A7" s="228"/>
      <c r="B7" s="155" t="s">
        <v>729</v>
      </c>
      <c r="C7" s="73">
        <f t="shared" si="0"/>
        <v>89766.83</v>
      </c>
      <c r="D7" s="67">
        <v>42906.78</v>
      </c>
      <c r="E7" s="67">
        <v>14568.25</v>
      </c>
      <c r="F7" s="67">
        <v>313</v>
      </c>
      <c r="G7" s="67">
        <v>5926</v>
      </c>
      <c r="H7" s="67"/>
      <c r="I7" s="67">
        <v>1646</v>
      </c>
      <c r="J7" s="67">
        <v>5940</v>
      </c>
      <c r="K7" s="67">
        <v>6145</v>
      </c>
      <c r="L7" s="67">
        <v>2109</v>
      </c>
      <c r="M7" s="67">
        <v>3869.3</v>
      </c>
      <c r="N7" s="67">
        <v>6060.5</v>
      </c>
      <c r="O7" s="67"/>
      <c r="P7" s="67"/>
      <c r="Q7" s="153">
        <v>283</v>
      </c>
    </row>
    <row r="8" spans="1:17" s="69" customFormat="1" ht="16.5" x14ac:dyDescent="0.3">
      <c r="A8" s="228"/>
      <c r="B8" s="156" t="s">
        <v>731</v>
      </c>
      <c r="C8" s="71">
        <f t="shared" si="0"/>
        <v>86664.89</v>
      </c>
      <c r="D8" s="67">
        <v>54473.1</v>
      </c>
      <c r="E8" s="67">
        <v>1884.2</v>
      </c>
      <c r="F8" s="67">
        <v>313</v>
      </c>
      <c r="G8" s="67">
        <v>3666</v>
      </c>
      <c r="H8" s="67"/>
      <c r="I8" s="67">
        <v>55</v>
      </c>
      <c r="J8" s="67">
        <v>7073.79</v>
      </c>
      <c r="K8" s="67">
        <v>5412</v>
      </c>
      <c r="L8" s="67">
        <v>2027</v>
      </c>
      <c r="M8" s="67">
        <v>3583.3</v>
      </c>
      <c r="N8" s="67">
        <v>6351.5</v>
      </c>
      <c r="O8" s="67"/>
      <c r="P8" s="67"/>
      <c r="Q8" s="153">
        <v>1826</v>
      </c>
    </row>
    <row r="9" spans="1:17" s="2" customFormat="1" ht="16.5" x14ac:dyDescent="0.3">
      <c r="A9" s="228"/>
      <c r="B9" s="155" t="s">
        <v>733</v>
      </c>
      <c r="C9" s="70">
        <f t="shared" si="0"/>
        <v>127195.53</v>
      </c>
      <c r="D9" s="67">
        <v>19519.7</v>
      </c>
      <c r="E9" s="67">
        <v>8132.73</v>
      </c>
      <c r="F9" s="67">
        <v>333</v>
      </c>
      <c r="G9" s="67">
        <v>5337</v>
      </c>
      <c r="H9" s="67">
        <v>62160</v>
      </c>
      <c r="I9" s="67">
        <v>3</v>
      </c>
      <c r="J9" s="67">
        <v>6859</v>
      </c>
      <c r="K9" s="67">
        <v>5116</v>
      </c>
      <c r="L9" s="67">
        <v>1860</v>
      </c>
      <c r="M9" s="67">
        <v>4547.6000000000004</v>
      </c>
      <c r="N9" s="67">
        <v>12697.5</v>
      </c>
      <c r="O9" s="67"/>
      <c r="P9" s="67"/>
      <c r="Q9" s="153">
        <v>630</v>
      </c>
    </row>
    <row r="10" spans="1:17" s="2" customFormat="1" ht="16.5" x14ac:dyDescent="0.3">
      <c r="A10" s="228"/>
      <c r="B10" s="155" t="s">
        <v>736</v>
      </c>
      <c r="C10" s="98">
        <f t="shared" si="0"/>
        <v>83184.22</v>
      </c>
      <c r="D10" s="67">
        <v>39946.300000000003</v>
      </c>
      <c r="E10" s="67">
        <v>6101.22</v>
      </c>
      <c r="F10" s="67"/>
      <c r="G10" s="67">
        <v>8283</v>
      </c>
      <c r="H10" s="67"/>
      <c r="I10" s="67">
        <v>37</v>
      </c>
      <c r="J10" s="67">
        <v>8210</v>
      </c>
      <c r="K10" s="67">
        <v>6044</v>
      </c>
      <c r="L10" s="67">
        <v>277</v>
      </c>
      <c r="M10" s="67">
        <v>4632.7</v>
      </c>
      <c r="N10" s="67">
        <v>9112</v>
      </c>
      <c r="O10" s="67"/>
      <c r="P10" s="67"/>
      <c r="Q10" s="153">
        <v>541</v>
      </c>
    </row>
    <row r="11" spans="1:17" s="2" customFormat="1" ht="16.5" x14ac:dyDescent="0.3">
      <c r="A11" s="228"/>
      <c r="B11" s="155" t="s">
        <v>739</v>
      </c>
      <c r="C11" s="98">
        <f t="shared" si="0"/>
        <v>126686.49</v>
      </c>
      <c r="D11" s="67">
        <v>65945.08</v>
      </c>
      <c r="E11" s="67">
        <v>13982.91</v>
      </c>
      <c r="F11" s="67">
        <v>626</v>
      </c>
      <c r="G11" s="67">
        <v>12643</v>
      </c>
      <c r="H11" s="67"/>
      <c r="I11" s="67">
        <v>9</v>
      </c>
      <c r="J11" s="67">
        <v>11280</v>
      </c>
      <c r="K11" s="67">
        <v>12497</v>
      </c>
      <c r="L11" s="67">
        <v>180</v>
      </c>
      <c r="M11" s="67">
        <v>9241</v>
      </c>
      <c r="N11" s="67">
        <v>118.5</v>
      </c>
      <c r="O11" s="67"/>
      <c r="P11" s="67"/>
      <c r="Q11" s="153">
        <v>164</v>
      </c>
    </row>
    <row r="12" spans="1:17" s="2" customFormat="1" ht="16.5" x14ac:dyDescent="0.3">
      <c r="A12" s="228"/>
      <c r="B12" s="155" t="s">
        <v>742</v>
      </c>
      <c r="C12" s="98">
        <f t="shared" si="0"/>
        <v>117524.85</v>
      </c>
      <c r="D12" s="67">
        <v>22068.75</v>
      </c>
      <c r="E12" s="67">
        <v>1071</v>
      </c>
      <c r="F12" s="67"/>
      <c r="G12" s="67">
        <v>4873</v>
      </c>
      <c r="H12" s="67">
        <v>72141</v>
      </c>
      <c r="I12" s="67">
        <v>850</v>
      </c>
      <c r="J12" s="67">
        <v>9220</v>
      </c>
      <c r="K12" s="67">
        <v>1371</v>
      </c>
      <c r="L12" s="67">
        <v>41</v>
      </c>
      <c r="M12" s="67">
        <v>5488.1</v>
      </c>
      <c r="N12" s="67">
        <v>73</v>
      </c>
      <c r="O12" s="67"/>
      <c r="P12" s="67"/>
      <c r="Q12" s="153">
        <v>328</v>
      </c>
    </row>
    <row r="13" spans="1:17" s="2" customFormat="1" ht="16.5" x14ac:dyDescent="0.3">
      <c r="A13" s="228"/>
      <c r="B13" s="155" t="s">
        <v>745</v>
      </c>
      <c r="C13" s="99">
        <f t="shared" si="0"/>
        <v>81974.849999999991</v>
      </c>
      <c r="D13" s="67">
        <v>23386.080000000002</v>
      </c>
      <c r="E13" s="67">
        <v>16846.07</v>
      </c>
      <c r="F13" s="67">
        <v>323</v>
      </c>
      <c r="G13" s="67">
        <v>8089</v>
      </c>
      <c r="H13" s="67"/>
      <c r="I13" s="67">
        <v>7</v>
      </c>
      <c r="J13" s="67">
        <v>8165</v>
      </c>
      <c r="K13" s="67">
        <v>11093</v>
      </c>
      <c r="L13" s="67">
        <v>248</v>
      </c>
      <c r="M13" s="67">
        <v>5703.7</v>
      </c>
      <c r="N13" s="67">
        <v>6038</v>
      </c>
      <c r="O13" s="67"/>
      <c r="P13" s="67"/>
      <c r="Q13" s="153">
        <v>2076</v>
      </c>
    </row>
    <row r="14" spans="1:17" s="2" customFormat="1" ht="16.5" x14ac:dyDescent="0.3">
      <c r="A14" s="228"/>
      <c r="B14" s="155" t="s">
        <v>748</v>
      </c>
      <c r="C14" s="100">
        <f t="shared" si="0"/>
        <v>75680.900000000009</v>
      </c>
      <c r="D14" s="67">
        <v>17344.47</v>
      </c>
      <c r="E14" s="67">
        <v>8178.02</v>
      </c>
      <c r="F14" s="67">
        <v>403</v>
      </c>
      <c r="G14" s="67">
        <v>5823</v>
      </c>
      <c r="H14" s="67"/>
      <c r="I14" s="67">
        <v>590.20000000000005</v>
      </c>
      <c r="J14" s="67">
        <v>8830</v>
      </c>
      <c r="K14" s="67">
        <v>10977.5</v>
      </c>
      <c r="L14" s="67">
        <v>4816.04</v>
      </c>
      <c r="M14" s="67">
        <v>4551.7</v>
      </c>
      <c r="N14" s="67">
        <v>7226.17</v>
      </c>
      <c r="O14" s="67">
        <v>158</v>
      </c>
      <c r="P14" s="67"/>
      <c r="Q14" s="153">
        <v>6782.8</v>
      </c>
    </row>
    <row r="15" spans="1:17" s="2" customFormat="1" ht="17.25" thickBot="1" x14ac:dyDescent="0.35">
      <c r="A15" s="228"/>
      <c r="B15" s="157" t="s">
        <v>751</v>
      </c>
      <c r="C15" s="158">
        <f t="shared" si="0"/>
        <v>245807.06999999998</v>
      </c>
      <c r="D15" s="159">
        <v>40045.39</v>
      </c>
      <c r="E15" s="159">
        <v>43790.58</v>
      </c>
      <c r="F15" s="159">
        <v>313</v>
      </c>
      <c r="G15" s="159">
        <v>8819</v>
      </c>
      <c r="H15" s="159">
        <v>63409</v>
      </c>
      <c r="I15" s="159">
        <v>172</v>
      </c>
      <c r="J15" s="159">
        <v>8735</v>
      </c>
      <c r="K15" s="159">
        <v>11141.3</v>
      </c>
      <c r="L15" s="159">
        <v>1117.4000000000001</v>
      </c>
      <c r="M15" s="159">
        <v>6288.4</v>
      </c>
      <c r="N15" s="159">
        <v>6063</v>
      </c>
      <c r="O15" s="159"/>
      <c r="P15" s="159">
        <v>35495</v>
      </c>
      <c r="Q15" s="160">
        <v>20418</v>
      </c>
    </row>
    <row r="16" spans="1:17" s="2" customFormat="1" ht="15.75" thickBot="1" x14ac:dyDescent="0.3">
      <c r="A16" s="229"/>
      <c r="B16" s="161" t="s">
        <v>719</v>
      </c>
      <c r="C16" s="162">
        <f t="shared" si="0"/>
        <v>1379086.87</v>
      </c>
      <c r="D16" s="163">
        <f>SUM(D4:D15)</f>
        <v>422825.76000000013</v>
      </c>
      <c r="E16" s="163">
        <f>SUM(E4:E15)</f>
        <v>185126.61</v>
      </c>
      <c r="F16" s="163">
        <f>SUM(F4:F15)</f>
        <v>3563</v>
      </c>
      <c r="G16" s="163">
        <f t="shared" ref="G16:P16" si="1">SUM(G4:G15)</f>
        <v>72662</v>
      </c>
      <c r="H16" s="163">
        <f t="shared" si="1"/>
        <v>264099</v>
      </c>
      <c r="I16" s="163">
        <f t="shared" si="1"/>
        <v>4655.2</v>
      </c>
      <c r="J16" s="163">
        <f t="shared" si="1"/>
        <v>96252.790000000008</v>
      </c>
      <c r="K16" s="163">
        <f t="shared" si="1"/>
        <v>96024.8</v>
      </c>
      <c r="L16" s="163">
        <f t="shared" si="1"/>
        <v>19899.440000000002</v>
      </c>
      <c r="M16" s="163">
        <f t="shared" si="1"/>
        <v>61644.299999999988</v>
      </c>
      <c r="N16" s="163">
        <f t="shared" si="1"/>
        <v>82810.67</v>
      </c>
      <c r="O16" s="163">
        <f t="shared" si="1"/>
        <v>270.5</v>
      </c>
      <c r="P16" s="163">
        <f t="shared" si="1"/>
        <v>35495</v>
      </c>
      <c r="Q16" s="164">
        <f>SUM(Q4:Q15)</f>
        <v>33757.800000000003</v>
      </c>
    </row>
    <row r="17" spans="1:23" s="2" customFormat="1" ht="16.5" x14ac:dyDescent="0.3">
      <c r="A17" s="234">
        <v>2023</v>
      </c>
      <c r="B17" s="154" t="s">
        <v>757</v>
      </c>
      <c r="C17" s="168">
        <f>SUM(D17:Q17)</f>
        <v>109799.45</v>
      </c>
      <c r="D17" s="169">
        <v>38801.96</v>
      </c>
      <c r="E17" s="169">
        <v>8447.4500000000007</v>
      </c>
      <c r="F17" s="169">
        <v>313</v>
      </c>
      <c r="G17" s="169">
        <v>5437</v>
      </c>
      <c r="H17" s="169"/>
      <c r="I17" s="169">
        <v>85</v>
      </c>
      <c r="J17" s="169">
        <v>7798</v>
      </c>
      <c r="K17" s="169">
        <v>9403</v>
      </c>
      <c r="L17" s="169">
        <v>91</v>
      </c>
      <c r="M17" s="169">
        <v>4121.8999999999996</v>
      </c>
      <c r="N17" s="169">
        <v>6798</v>
      </c>
      <c r="O17" s="169"/>
      <c r="P17" s="169">
        <v>23486.14</v>
      </c>
      <c r="Q17" s="170">
        <f>4977+40</f>
        <v>5017</v>
      </c>
    </row>
    <row r="18" spans="1:23" s="77" customFormat="1" ht="16.5" x14ac:dyDescent="0.3">
      <c r="A18" s="235"/>
      <c r="B18" s="172" t="s">
        <v>760</v>
      </c>
      <c r="C18" s="98">
        <f t="shared" si="0"/>
        <v>89237.859999999986</v>
      </c>
      <c r="D18" s="76">
        <v>20350.02</v>
      </c>
      <c r="E18" s="76">
        <v>3576.19</v>
      </c>
      <c r="F18" s="76">
        <v>313</v>
      </c>
      <c r="G18" s="76">
        <v>4399</v>
      </c>
      <c r="H18" s="76"/>
      <c r="I18" s="76">
        <v>433.5</v>
      </c>
      <c r="J18" s="76">
        <v>6832</v>
      </c>
      <c r="K18" s="76">
        <v>10964</v>
      </c>
      <c r="L18" s="76">
        <v>186</v>
      </c>
      <c r="M18" s="76">
        <v>4889.25</v>
      </c>
      <c r="N18" s="76">
        <v>22228.5</v>
      </c>
      <c r="O18" s="76"/>
      <c r="P18" s="76">
        <v>10872.9</v>
      </c>
      <c r="Q18" s="171">
        <f>4119.5+74</f>
        <v>4193.5</v>
      </c>
    </row>
    <row r="19" spans="1:23" s="2" customFormat="1" ht="16.5" x14ac:dyDescent="0.3">
      <c r="A19" s="235"/>
      <c r="B19" s="155" t="s">
        <v>763</v>
      </c>
      <c r="C19" s="98">
        <f t="shared" si="0"/>
        <v>214283.26</v>
      </c>
      <c r="D19" s="76">
        <v>93557</v>
      </c>
      <c r="E19" s="76">
        <v>8326</v>
      </c>
      <c r="F19" s="76">
        <v>313</v>
      </c>
      <c r="G19" s="76">
        <v>7534</v>
      </c>
      <c r="H19" s="76">
        <f>43690.2+9630</f>
        <v>53320.2</v>
      </c>
      <c r="I19" s="76">
        <v>92</v>
      </c>
      <c r="J19" s="76">
        <v>8066</v>
      </c>
      <c r="K19" s="76">
        <v>12144</v>
      </c>
      <c r="L19" s="76">
        <v>732</v>
      </c>
      <c r="M19" s="76">
        <v>4624</v>
      </c>
      <c r="N19" s="76">
        <v>7241</v>
      </c>
      <c r="O19" s="76"/>
      <c r="P19" s="76">
        <v>11904</v>
      </c>
      <c r="Q19" s="171">
        <f>2120+4310.06</f>
        <v>6430.06</v>
      </c>
    </row>
    <row r="20" spans="1:23" s="2" customFormat="1" ht="16.5" x14ac:dyDescent="0.3">
      <c r="A20" s="235"/>
      <c r="B20" s="155" t="s">
        <v>766</v>
      </c>
      <c r="C20" s="98">
        <f t="shared" si="0"/>
        <v>148337.30000000002</v>
      </c>
      <c r="D20" s="76">
        <v>100111.15</v>
      </c>
      <c r="E20" s="76">
        <v>8734.2000000000007</v>
      </c>
      <c r="F20" s="76">
        <v>313</v>
      </c>
      <c r="G20" s="76">
        <v>7130</v>
      </c>
      <c r="H20" s="76"/>
      <c r="I20" s="76">
        <v>86.6</v>
      </c>
      <c r="J20" s="76">
        <v>6612</v>
      </c>
      <c r="K20" s="76">
        <v>10068</v>
      </c>
      <c r="L20" s="76">
        <v>124</v>
      </c>
      <c r="M20" s="76">
        <v>3006.6</v>
      </c>
      <c r="N20" s="76">
        <v>6924</v>
      </c>
      <c r="O20" s="76"/>
      <c r="P20" s="76"/>
      <c r="Q20" s="171">
        <f>31+1706.5+3490.25</f>
        <v>5227.75</v>
      </c>
    </row>
    <row r="21" spans="1:23" s="2" customFormat="1" ht="16.5" x14ac:dyDescent="0.3">
      <c r="A21" s="235"/>
      <c r="B21" s="155" t="s">
        <v>768</v>
      </c>
      <c r="C21" s="98">
        <f>SUM(D21:Q21)</f>
        <v>141352.38</v>
      </c>
      <c r="D21" s="76">
        <v>84310.94</v>
      </c>
      <c r="E21" s="76">
        <v>11551.65</v>
      </c>
      <c r="F21" s="76">
        <v>313</v>
      </c>
      <c r="G21" s="76">
        <v>8984</v>
      </c>
      <c r="H21" s="76"/>
      <c r="I21" s="76">
        <v>759</v>
      </c>
      <c r="J21" s="76">
        <v>8337</v>
      </c>
      <c r="K21" s="76">
        <v>9258</v>
      </c>
      <c r="L21" s="76">
        <v>201</v>
      </c>
      <c r="M21" s="76">
        <v>4553.8999999999996</v>
      </c>
      <c r="N21" s="76">
        <v>7099</v>
      </c>
      <c r="O21" s="76"/>
      <c r="P21" s="76"/>
      <c r="Q21" s="171">
        <v>5984.89</v>
      </c>
      <c r="R21" s="69"/>
      <c r="S21" s="69"/>
      <c r="T21" s="69"/>
      <c r="U21" s="69"/>
      <c r="V21" s="69"/>
    </row>
    <row r="22" spans="1:23" s="69" customFormat="1" ht="16.5" x14ac:dyDescent="0.3">
      <c r="A22" s="235"/>
      <c r="B22" s="155" t="s">
        <v>770</v>
      </c>
      <c r="C22" s="98">
        <f t="shared" si="0"/>
        <v>144659.97999999998</v>
      </c>
      <c r="D22" s="76">
        <v>24149.71</v>
      </c>
      <c r="E22" s="76">
        <v>23175.48</v>
      </c>
      <c r="F22" s="76">
        <v>313</v>
      </c>
      <c r="G22" s="76">
        <v>8055</v>
      </c>
      <c r="H22" s="76">
        <v>59478.36</v>
      </c>
      <c r="I22" s="76">
        <v>164.5</v>
      </c>
      <c r="J22" s="76">
        <v>8267.5</v>
      </c>
      <c r="K22" s="76">
        <v>9390</v>
      </c>
      <c r="L22" s="76">
        <v>461.83</v>
      </c>
      <c r="M22" s="76">
        <v>3500.6</v>
      </c>
      <c r="N22" s="76">
        <v>7069</v>
      </c>
      <c r="O22" s="76">
        <v>123</v>
      </c>
      <c r="P22" s="76"/>
      <c r="Q22" s="171">
        <f>225+11+220+56</f>
        <v>512</v>
      </c>
      <c r="R22" s="2"/>
      <c r="S22" s="2"/>
      <c r="T22" s="2"/>
      <c r="U22" s="2"/>
      <c r="V22" s="2"/>
    </row>
    <row r="23" spans="1:23" s="2" customFormat="1" ht="16.5" x14ac:dyDescent="0.3">
      <c r="A23" s="235"/>
      <c r="B23" s="155" t="s">
        <v>773</v>
      </c>
      <c r="C23" s="98">
        <f t="shared" si="0"/>
        <v>112590.59999999999</v>
      </c>
      <c r="D23" s="76">
        <v>43102.42</v>
      </c>
      <c r="E23" s="76">
        <v>6331.42</v>
      </c>
      <c r="F23" s="76">
        <v>313</v>
      </c>
      <c r="G23" s="76">
        <v>5824</v>
      </c>
      <c r="H23" s="76"/>
      <c r="I23" s="76">
        <v>1001</v>
      </c>
      <c r="J23" s="76">
        <v>9455</v>
      </c>
      <c r="K23" s="76">
        <v>17939</v>
      </c>
      <c r="L23" s="76">
        <v>1054.3599999999999</v>
      </c>
      <c r="M23" s="76">
        <v>4915.8999999999996</v>
      </c>
      <c r="N23" s="76">
        <v>20630.5</v>
      </c>
      <c r="O23" s="76"/>
      <c r="P23" s="76"/>
      <c r="Q23" s="171">
        <f>41+150+1340+493</f>
        <v>2024</v>
      </c>
    </row>
    <row r="24" spans="1:23" s="2" customFormat="1" ht="16.5" x14ac:dyDescent="0.3">
      <c r="A24" s="235"/>
      <c r="B24" s="155" t="s">
        <v>776</v>
      </c>
      <c r="C24" s="98">
        <f t="shared" si="0"/>
        <v>141544.64000000001</v>
      </c>
      <c r="D24" s="76">
        <v>75574.97</v>
      </c>
      <c r="E24" s="76">
        <v>1958.2</v>
      </c>
      <c r="F24" s="76">
        <v>313</v>
      </c>
      <c r="G24" s="76">
        <v>13789</v>
      </c>
      <c r="H24" s="76"/>
      <c r="I24" s="76">
        <v>357</v>
      </c>
      <c r="J24" s="76">
        <v>11426</v>
      </c>
      <c r="K24" s="76">
        <v>17528</v>
      </c>
      <c r="L24" s="76">
        <v>536</v>
      </c>
      <c r="M24" s="76">
        <v>7698.6</v>
      </c>
      <c r="N24" s="76">
        <v>208</v>
      </c>
      <c r="O24" s="76"/>
      <c r="P24" s="76">
        <v>6000</v>
      </c>
      <c r="Q24" s="171">
        <f>40+3280.12+1575.75+1260</f>
        <v>6155.87</v>
      </c>
    </row>
    <row r="25" spans="1:23" s="2" customFormat="1" ht="16.5" x14ac:dyDescent="0.3">
      <c r="A25" s="235"/>
      <c r="B25" s="155" t="s">
        <v>779</v>
      </c>
      <c r="C25" s="98">
        <f t="shared" si="0"/>
        <v>156139.18000000002</v>
      </c>
      <c r="D25" s="76">
        <v>31652.33</v>
      </c>
      <c r="E25" s="76">
        <v>1874.5</v>
      </c>
      <c r="F25" s="76">
        <v>373</v>
      </c>
      <c r="G25" s="76">
        <v>9276</v>
      </c>
      <c r="H25" s="76">
        <v>76735.8</v>
      </c>
      <c r="I25" s="76">
        <v>1026</v>
      </c>
      <c r="J25" s="76">
        <v>10191</v>
      </c>
      <c r="K25" s="76">
        <v>10692</v>
      </c>
      <c r="L25" s="76">
        <v>152</v>
      </c>
      <c r="M25" s="76">
        <v>5138.7</v>
      </c>
      <c r="N25" s="76">
        <v>5791.5</v>
      </c>
      <c r="O25" s="76"/>
      <c r="P25" s="76"/>
      <c r="Q25" s="171">
        <f>168.4+652.7+935.25+200+1280</f>
        <v>3236.35</v>
      </c>
    </row>
    <row r="26" spans="1:23" s="2" customFormat="1" ht="16.5" x14ac:dyDescent="0.3">
      <c r="A26" s="235"/>
      <c r="B26" s="155" t="s">
        <v>782</v>
      </c>
      <c r="C26" s="98">
        <f t="shared" si="0"/>
        <v>93377.26</v>
      </c>
      <c r="D26" s="76">
        <v>31478.81</v>
      </c>
      <c r="E26" s="76">
        <v>11699.41</v>
      </c>
      <c r="F26" s="76">
        <v>313</v>
      </c>
      <c r="G26" s="76">
        <v>8264</v>
      </c>
      <c r="H26" s="76"/>
      <c r="I26" s="76">
        <v>605</v>
      </c>
      <c r="J26" s="76">
        <v>10125</v>
      </c>
      <c r="K26" s="76">
        <v>13115</v>
      </c>
      <c r="L26" s="76">
        <v>251</v>
      </c>
      <c r="M26" s="76">
        <v>5787.79</v>
      </c>
      <c r="N26" s="76">
        <v>6590.5</v>
      </c>
      <c r="O26" s="76"/>
      <c r="P26" s="76"/>
      <c r="Q26" s="171">
        <f>150+765+20+104.75+4108</f>
        <v>5147.75</v>
      </c>
    </row>
    <row r="27" spans="1:23" s="2" customFormat="1" ht="16.5" x14ac:dyDescent="0.3">
      <c r="A27" s="235"/>
      <c r="B27" s="155" t="s">
        <v>785</v>
      </c>
      <c r="C27" s="98">
        <f t="shared" si="0"/>
        <v>115059.64</v>
      </c>
      <c r="D27" s="76">
        <v>18718.68</v>
      </c>
      <c r="E27" s="76">
        <f>6539.26+9825</f>
        <v>16364.26</v>
      </c>
      <c r="F27" s="76">
        <v>0</v>
      </c>
      <c r="G27" s="76">
        <f>297+44+614+3030+1444</f>
        <v>5429</v>
      </c>
      <c r="H27" s="76"/>
      <c r="I27" s="76">
        <v>9</v>
      </c>
      <c r="J27" s="76">
        <v>8957</v>
      </c>
      <c r="K27" s="76">
        <v>11823</v>
      </c>
      <c r="L27" s="76">
        <v>201</v>
      </c>
      <c r="M27" s="76">
        <v>4702.8</v>
      </c>
      <c r="N27" s="76">
        <f>6439+3</f>
        <v>6442</v>
      </c>
      <c r="O27" s="76"/>
      <c r="P27" s="76">
        <v>36100</v>
      </c>
      <c r="Q27" s="171">
        <f>2260+76+585.5+460+160+1971.4+800</f>
        <v>6312.9</v>
      </c>
    </row>
    <row r="28" spans="1:23" s="2" customFormat="1" ht="17.25" thickBot="1" x14ac:dyDescent="0.35">
      <c r="A28" s="235"/>
      <c r="B28" s="157" t="s">
        <v>788</v>
      </c>
      <c r="C28" s="173">
        <f t="shared" si="0"/>
        <v>216324.88999999998</v>
      </c>
      <c r="D28" s="174">
        <v>27796.82</v>
      </c>
      <c r="E28" s="174">
        <v>9667.2999999999993</v>
      </c>
      <c r="F28" s="174">
        <v>626</v>
      </c>
      <c r="G28" s="174">
        <v>6611</v>
      </c>
      <c r="H28" s="174">
        <f>41094+12230+12466.74</f>
        <v>65790.740000000005</v>
      </c>
      <c r="I28" s="174">
        <v>164</v>
      </c>
      <c r="J28" s="174">
        <f>9590-410</f>
        <v>9180</v>
      </c>
      <c r="K28" s="174">
        <v>79918</v>
      </c>
      <c r="L28" s="174">
        <v>86</v>
      </c>
      <c r="M28" s="174">
        <v>5980.8</v>
      </c>
      <c r="N28" s="174">
        <v>6318.5</v>
      </c>
      <c r="O28" s="174">
        <v>139</v>
      </c>
      <c r="P28" s="174"/>
      <c r="Q28" s="175">
        <v>4046.73</v>
      </c>
    </row>
    <row r="29" spans="1:23" s="2" customFormat="1" ht="15.75" thickBot="1" x14ac:dyDescent="0.3">
      <c r="A29" s="236"/>
      <c r="B29" s="161" t="s">
        <v>756</v>
      </c>
      <c r="C29" s="162">
        <f>SUM(C17:C28)</f>
        <v>1682706.4399999997</v>
      </c>
      <c r="D29" s="176">
        <f t="shared" ref="D29:Q29" si="2">SUM(D17:D28)</f>
        <v>589604.80999999994</v>
      </c>
      <c r="E29" s="176">
        <f t="shared" si="2"/>
        <v>111706.06</v>
      </c>
      <c r="F29" s="176">
        <f t="shared" si="2"/>
        <v>3816</v>
      </c>
      <c r="G29" s="176">
        <f t="shared" si="2"/>
        <v>90732</v>
      </c>
      <c r="H29" s="176">
        <f t="shared" si="2"/>
        <v>255325.09999999998</v>
      </c>
      <c r="I29" s="176">
        <f t="shared" si="2"/>
        <v>4782.6000000000004</v>
      </c>
      <c r="J29" s="176">
        <f t="shared" si="2"/>
        <v>105246.5</v>
      </c>
      <c r="K29" s="176">
        <f t="shared" si="2"/>
        <v>212242</v>
      </c>
      <c r="L29" s="176">
        <f t="shared" si="2"/>
        <v>4076.1899999999996</v>
      </c>
      <c r="M29" s="176">
        <f t="shared" si="2"/>
        <v>58920.840000000004</v>
      </c>
      <c r="N29" s="176">
        <f t="shared" si="2"/>
        <v>103340.5</v>
      </c>
      <c r="O29" s="176">
        <f t="shared" si="2"/>
        <v>262</v>
      </c>
      <c r="P29" s="176">
        <f t="shared" si="2"/>
        <v>88363.040000000008</v>
      </c>
      <c r="Q29" s="177">
        <f t="shared" si="2"/>
        <v>54288.800000000003</v>
      </c>
      <c r="U29" s="68"/>
    </row>
    <row r="30" spans="1:23" s="2" customFormat="1" x14ac:dyDescent="0.25">
      <c r="A30" s="230">
        <v>2024</v>
      </c>
      <c r="B30" s="187" t="s">
        <v>905</v>
      </c>
      <c r="C30" s="165">
        <f>SUM(D30:Q30)</f>
        <v>120381.7</v>
      </c>
      <c r="D30" s="166">
        <v>22949.45</v>
      </c>
      <c r="E30" s="166">
        <v>57088.7</v>
      </c>
      <c r="F30" s="166">
        <v>0</v>
      </c>
      <c r="G30" s="167">
        <v>3331</v>
      </c>
      <c r="H30" s="167"/>
      <c r="I30" s="167">
        <v>1103</v>
      </c>
      <c r="J30" s="167">
        <v>8200</v>
      </c>
      <c r="K30" s="167">
        <v>13978</v>
      </c>
      <c r="L30" s="167"/>
      <c r="M30" s="167">
        <v>5781.1</v>
      </c>
      <c r="N30" s="167">
        <v>6465</v>
      </c>
      <c r="O30" s="167"/>
      <c r="P30" s="167"/>
      <c r="Q30" s="179">
        <v>1485.45</v>
      </c>
    </row>
    <row r="31" spans="1:23" s="2" customFormat="1" x14ac:dyDescent="0.25">
      <c r="A31" s="231"/>
      <c r="B31" s="188" t="s">
        <v>906</v>
      </c>
      <c r="C31" s="101">
        <f t="shared" ref="C31:C40" si="3">SUM(D31:Q31)</f>
        <v>64566.8</v>
      </c>
      <c r="D31" s="88">
        <v>16882.54</v>
      </c>
      <c r="E31" s="88">
        <v>60</v>
      </c>
      <c r="F31" s="88">
        <v>0</v>
      </c>
      <c r="G31" s="87">
        <v>2945.5</v>
      </c>
      <c r="H31" s="87"/>
      <c r="I31" s="87">
        <v>503.5</v>
      </c>
      <c r="J31" s="87">
        <v>8240</v>
      </c>
      <c r="K31" s="87">
        <v>10020</v>
      </c>
      <c r="L31" s="87"/>
      <c r="M31" s="87">
        <v>4607.1000000000004</v>
      </c>
      <c r="N31" s="87">
        <v>19779</v>
      </c>
      <c r="O31" s="87"/>
      <c r="P31" s="87"/>
      <c r="Q31" s="181">
        <v>1529.16</v>
      </c>
      <c r="S31" s="68"/>
    </row>
    <row r="32" spans="1:23" s="2" customFormat="1" ht="16.5" x14ac:dyDescent="0.3">
      <c r="A32" s="231"/>
      <c r="B32" s="188" t="s">
        <v>894</v>
      </c>
      <c r="C32" s="101">
        <f t="shared" si="3"/>
        <v>183008.93</v>
      </c>
      <c r="D32" s="88">
        <v>54630.47</v>
      </c>
      <c r="E32" s="88">
        <v>26403.919999999998</v>
      </c>
      <c r="F32" s="88">
        <v>0</v>
      </c>
      <c r="G32" s="87">
        <v>6386</v>
      </c>
      <c r="H32" s="87">
        <v>54558</v>
      </c>
      <c r="I32" s="87">
        <v>813</v>
      </c>
      <c r="J32" s="87">
        <v>8260</v>
      </c>
      <c r="K32" s="87">
        <v>13051</v>
      </c>
      <c r="L32" s="87">
        <v>0</v>
      </c>
      <c r="M32" s="87">
        <v>4508.8</v>
      </c>
      <c r="N32" s="87">
        <v>6655.5</v>
      </c>
      <c r="O32" s="87"/>
      <c r="P32" s="87"/>
      <c r="Q32" s="181">
        <v>7742.24</v>
      </c>
      <c r="S32" s="68"/>
      <c r="V32" s="74"/>
      <c r="W32" s="74"/>
    </row>
    <row r="33" spans="1:19" s="2" customFormat="1" x14ac:dyDescent="0.25">
      <c r="A33" s="231"/>
      <c r="B33" s="188" t="s">
        <v>895</v>
      </c>
      <c r="C33" s="101">
        <f t="shared" si="3"/>
        <v>161302.04999999999</v>
      </c>
      <c r="D33" s="88">
        <v>101017.02</v>
      </c>
      <c r="E33" s="88">
        <v>17826.07</v>
      </c>
      <c r="F33" s="88">
        <v>0</v>
      </c>
      <c r="G33" s="87">
        <v>3107</v>
      </c>
      <c r="H33" s="87"/>
      <c r="I33" s="87">
        <v>1254</v>
      </c>
      <c r="J33" s="87">
        <v>9495</v>
      </c>
      <c r="K33" s="87">
        <v>11696</v>
      </c>
      <c r="L33" s="87"/>
      <c r="M33" s="87">
        <v>5346.1</v>
      </c>
      <c r="N33" s="87">
        <v>6494.5</v>
      </c>
      <c r="O33" s="87"/>
      <c r="P33" s="87"/>
      <c r="Q33" s="181">
        <v>5066.3599999999997</v>
      </c>
      <c r="S33" s="68"/>
    </row>
    <row r="34" spans="1:19" s="2" customFormat="1" x14ac:dyDescent="0.25">
      <c r="A34" s="231"/>
      <c r="B34" s="188" t="s">
        <v>896</v>
      </c>
      <c r="C34" s="101">
        <f>SUM(D34:Q34)</f>
        <v>126233.47000000002</v>
      </c>
      <c r="D34" s="88">
        <v>49175.45</v>
      </c>
      <c r="E34" s="88">
        <v>28283.96</v>
      </c>
      <c r="F34" s="88">
        <v>0</v>
      </c>
      <c r="G34" s="87">
        <v>9425</v>
      </c>
      <c r="H34" s="87"/>
      <c r="I34" s="87">
        <v>49</v>
      </c>
      <c r="J34" s="87">
        <v>9870</v>
      </c>
      <c r="K34" s="87">
        <v>10070</v>
      </c>
      <c r="L34" s="87"/>
      <c r="M34" s="87">
        <v>4344</v>
      </c>
      <c r="N34" s="87">
        <v>6610.5</v>
      </c>
      <c r="O34" s="87">
        <v>1073.82</v>
      </c>
      <c r="P34" s="87"/>
      <c r="Q34" s="181">
        <v>7331.74</v>
      </c>
      <c r="R34" s="103"/>
      <c r="S34" s="68"/>
    </row>
    <row r="35" spans="1:19" s="2" customFormat="1" x14ac:dyDescent="0.25">
      <c r="A35" s="231"/>
      <c r="B35" s="188" t="s">
        <v>907</v>
      </c>
      <c r="C35" s="101">
        <f t="shared" si="3"/>
        <v>161961.81</v>
      </c>
      <c r="D35" s="88">
        <v>20141.669999999998</v>
      </c>
      <c r="E35" s="88">
        <v>32760.13</v>
      </c>
      <c r="F35" s="88"/>
      <c r="G35" s="87">
        <v>3303</v>
      </c>
      <c r="H35" s="87">
        <v>68931</v>
      </c>
      <c r="I35" s="87">
        <v>30</v>
      </c>
      <c r="J35" s="87">
        <v>8915</v>
      </c>
      <c r="K35" s="87">
        <v>9794</v>
      </c>
      <c r="L35" s="87"/>
      <c r="M35" s="87">
        <v>4036.7</v>
      </c>
      <c r="N35" s="87">
        <v>7091.5</v>
      </c>
      <c r="O35" s="87">
        <v>242</v>
      </c>
      <c r="P35" s="87"/>
      <c r="Q35" s="181">
        <v>6716.81</v>
      </c>
      <c r="S35" s="68"/>
    </row>
    <row r="36" spans="1:19" s="2" customFormat="1" x14ac:dyDescent="0.25">
      <c r="A36" s="231"/>
      <c r="B36" s="188" t="s">
        <v>908</v>
      </c>
      <c r="C36" s="101">
        <f t="shared" si="3"/>
        <v>246277.84</v>
      </c>
      <c r="D36" s="88">
        <v>41633.730000000003</v>
      </c>
      <c r="E36" s="88">
        <v>138660.21</v>
      </c>
      <c r="F36" s="88">
        <v>1400</v>
      </c>
      <c r="G36" s="87">
        <v>10964</v>
      </c>
      <c r="H36" s="87"/>
      <c r="I36" s="87">
        <v>11</v>
      </c>
      <c r="J36" s="87">
        <v>11690</v>
      </c>
      <c r="K36" s="87">
        <v>11817</v>
      </c>
      <c r="L36" s="87">
        <v>0</v>
      </c>
      <c r="M36" s="87">
        <v>6416.5</v>
      </c>
      <c r="N36" s="87">
        <v>16403.5</v>
      </c>
      <c r="O36" s="87">
        <v>369</v>
      </c>
      <c r="P36" s="87"/>
      <c r="Q36" s="181">
        <v>6912.9</v>
      </c>
      <c r="S36" s="68"/>
    </row>
    <row r="37" spans="1:19" s="2" customFormat="1" x14ac:dyDescent="0.25">
      <c r="A37" s="231"/>
      <c r="B37" s="188" t="s">
        <v>909</v>
      </c>
      <c r="C37" s="101">
        <f>SUM(D37:Q37)</f>
        <v>174701.7</v>
      </c>
      <c r="D37" s="88">
        <v>57972.23</v>
      </c>
      <c r="E37" s="88">
        <f>5562.89+626.21</f>
        <v>6189.1</v>
      </c>
      <c r="F37" s="88">
        <v>0</v>
      </c>
      <c r="G37" s="87">
        <f>1106+131+549+5339+2595</f>
        <v>9720</v>
      </c>
      <c r="H37" s="87"/>
      <c r="I37" s="87">
        <v>10</v>
      </c>
      <c r="J37" s="87">
        <v>11320</v>
      </c>
      <c r="K37" s="87">
        <v>12615</v>
      </c>
      <c r="L37" s="87"/>
      <c r="M37" s="87">
        <v>12192.2</v>
      </c>
      <c r="N37" s="87"/>
      <c r="O37" s="87"/>
      <c r="P37" s="87">
        <v>55900</v>
      </c>
      <c r="Q37" s="181">
        <f>480+868.17+3493+35+3907</f>
        <v>8783.17</v>
      </c>
    </row>
    <row r="38" spans="1:19" s="2" customFormat="1" x14ac:dyDescent="0.25">
      <c r="A38" s="231"/>
      <c r="B38" s="188" t="s">
        <v>910</v>
      </c>
      <c r="C38" s="101">
        <f t="shared" si="3"/>
        <v>249373.27000000002</v>
      </c>
      <c r="D38" s="88">
        <v>33298.410000000003</v>
      </c>
      <c r="E38" s="88">
        <v>78034.559999999998</v>
      </c>
      <c r="F38" s="88">
        <v>30</v>
      </c>
      <c r="G38" s="87">
        <v>7332</v>
      </c>
      <c r="H38" s="87">
        <f>77957+11270+5833.1</f>
        <v>95060.1</v>
      </c>
      <c r="I38" s="87">
        <v>456</v>
      </c>
      <c r="J38" s="87">
        <v>10410</v>
      </c>
      <c r="K38" s="87">
        <v>6962</v>
      </c>
      <c r="L38" s="87"/>
      <c r="M38" s="87">
        <v>6631.91</v>
      </c>
      <c r="N38" s="87">
        <v>5735</v>
      </c>
      <c r="O38" s="87">
        <v>120</v>
      </c>
      <c r="P38" s="87"/>
      <c r="Q38" s="181">
        <v>5303.29</v>
      </c>
    </row>
    <row r="39" spans="1:19" s="2" customFormat="1" x14ac:dyDescent="0.25">
      <c r="A39" s="231"/>
      <c r="B39" s="188" t="s">
        <v>901</v>
      </c>
      <c r="C39" s="101">
        <f t="shared" si="3"/>
        <v>217986.12999999998</v>
      </c>
      <c r="D39" s="88">
        <v>35860.06</v>
      </c>
      <c r="E39" s="88">
        <v>101612.12</v>
      </c>
      <c r="F39" s="88">
        <v>30661.25</v>
      </c>
      <c r="G39" s="87">
        <v>960</v>
      </c>
      <c r="H39" s="87"/>
      <c r="I39" s="87">
        <v>700</v>
      </c>
      <c r="J39" s="87">
        <v>10620</v>
      </c>
      <c r="K39" s="87">
        <v>6184</v>
      </c>
      <c r="L39" s="87"/>
      <c r="M39" s="87">
        <v>4709.3999999999996</v>
      </c>
      <c r="N39" s="87">
        <v>6294.5</v>
      </c>
      <c r="O39" s="87">
        <v>120</v>
      </c>
      <c r="P39" s="87"/>
      <c r="Q39" s="181">
        <v>20264.8</v>
      </c>
    </row>
    <row r="40" spans="1:19" s="2" customFormat="1" x14ac:dyDescent="0.25">
      <c r="A40" s="231"/>
      <c r="B40" s="188" t="s">
        <v>902</v>
      </c>
      <c r="C40" s="101">
        <f t="shared" si="3"/>
        <v>80576.039999999994</v>
      </c>
      <c r="D40" s="88">
        <v>14220.34</v>
      </c>
      <c r="E40" s="88">
        <v>9739.1299999999992</v>
      </c>
      <c r="F40" s="88">
        <v>4760</v>
      </c>
      <c r="G40" s="87">
        <v>8006</v>
      </c>
      <c r="H40" s="87"/>
      <c r="I40" s="87">
        <v>63</v>
      </c>
      <c r="J40" s="87">
        <v>8970</v>
      </c>
      <c r="K40" s="87">
        <v>6584</v>
      </c>
      <c r="L40" s="87"/>
      <c r="M40" s="87">
        <v>4689.2</v>
      </c>
      <c r="N40" s="87">
        <v>6319</v>
      </c>
      <c r="O40" s="87">
        <v>120</v>
      </c>
      <c r="P40" s="87"/>
      <c r="Q40" s="181">
        <v>17105.37</v>
      </c>
    </row>
    <row r="41" spans="1:19" s="2" customFormat="1" ht="15.75" thickBot="1" x14ac:dyDescent="0.3">
      <c r="A41" s="231"/>
      <c r="B41" s="189" t="s">
        <v>911</v>
      </c>
      <c r="C41" s="183">
        <f>SUM(D41:Q41)</f>
        <v>511240</v>
      </c>
      <c r="D41" s="184">
        <v>44331.49</v>
      </c>
      <c r="E41" s="184">
        <v>285491.41000000003</v>
      </c>
      <c r="F41" s="184">
        <v>680</v>
      </c>
      <c r="G41" s="185">
        <v>7607</v>
      </c>
      <c r="H41" s="185">
        <v>95793.75</v>
      </c>
      <c r="I41" s="185">
        <v>7</v>
      </c>
      <c r="J41" s="185">
        <v>10565</v>
      </c>
      <c r="K41" s="185">
        <v>6765</v>
      </c>
      <c r="L41" s="185"/>
      <c r="M41" s="185">
        <v>8089.3</v>
      </c>
      <c r="N41" s="185">
        <v>6404</v>
      </c>
      <c r="O41" s="185">
        <v>243</v>
      </c>
      <c r="P41" s="185"/>
      <c r="Q41" s="186">
        <v>45263.05</v>
      </c>
    </row>
    <row r="42" spans="1:19" s="2" customFormat="1" ht="15.75" thickBot="1" x14ac:dyDescent="0.3">
      <c r="A42" s="232"/>
      <c r="B42" s="190" t="s">
        <v>904</v>
      </c>
      <c r="C42" s="191">
        <f>SUM(C30:C41)</f>
        <v>2297609.7400000002</v>
      </c>
      <c r="D42" s="192">
        <f t="shared" ref="D42:Q42" si="4">SUM(D30:D41)</f>
        <v>492112.86</v>
      </c>
      <c r="E42" s="192">
        <f t="shared" si="4"/>
        <v>782149.31</v>
      </c>
      <c r="F42" s="192">
        <f t="shared" si="4"/>
        <v>37531.25</v>
      </c>
      <c r="G42" s="192">
        <f t="shared" si="4"/>
        <v>73086.5</v>
      </c>
      <c r="H42" s="192">
        <f t="shared" si="4"/>
        <v>314342.84999999998</v>
      </c>
      <c r="I42" s="192">
        <f t="shared" si="4"/>
        <v>4999.5</v>
      </c>
      <c r="J42" s="192">
        <f t="shared" si="4"/>
        <v>116555</v>
      </c>
      <c r="K42" s="192">
        <f t="shared" si="4"/>
        <v>119536</v>
      </c>
      <c r="L42" s="192">
        <f t="shared" si="4"/>
        <v>0</v>
      </c>
      <c r="M42" s="192">
        <f t="shared" si="4"/>
        <v>71352.31</v>
      </c>
      <c r="N42" s="192">
        <f t="shared" si="4"/>
        <v>94252</v>
      </c>
      <c r="O42" s="192">
        <f t="shared" si="4"/>
        <v>2287.8199999999997</v>
      </c>
      <c r="P42" s="192">
        <f t="shared" si="4"/>
        <v>55900</v>
      </c>
      <c r="Q42" s="193">
        <f t="shared" si="4"/>
        <v>133504.34</v>
      </c>
    </row>
    <row r="43" spans="1:19" s="2" customFormat="1" x14ac:dyDescent="0.25">
      <c r="A43" s="230">
        <v>2025</v>
      </c>
      <c r="B43" s="178" t="s">
        <v>794</v>
      </c>
      <c r="C43" s="165">
        <f>SUM(D43:Q43)</f>
        <v>75314.639999999985</v>
      </c>
      <c r="D43" s="166">
        <v>31191.31</v>
      </c>
      <c r="E43" s="166">
        <v>5131.08</v>
      </c>
      <c r="F43" s="166">
        <v>4580</v>
      </c>
      <c r="G43" s="167">
        <v>1259</v>
      </c>
      <c r="H43" s="167">
        <v>0</v>
      </c>
      <c r="I43" s="167">
        <v>50</v>
      </c>
      <c r="J43" s="167">
        <v>8880</v>
      </c>
      <c r="K43" s="167">
        <v>5884</v>
      </c>
      <c r="L43" s="167">
        <v>0</v>
      </c>
      <c r="M43" s="167">
        <v>5248.1</v>
      </c>
      <c r="N43" s="167">
        <v>10699.5</v>
      </c>
      <c r="O43" s="167">
        <v>0</v>
      </c>
      <c r="P43" s="167">
        <v>0</v>
      </c>
      <c r="Q43" s="179">
        <v>2391.65</v>
      </c>
    </row>
    <row r="44" spans="1:19" s="2" customFormat="1" x14ac:dyDescent="0.25">
      <c r="A44" s="231"/>
      <c r="B44" s="180" t="s">
        <v>797</v>
      </c>
      <c r="C44" s="101">
        <f t="shared" ref="C44:C54" si="5">SUM(D44:Q44)</f>
        <v>85485.090000000011</v>
      </c>
      <c r="D44" s="88">
        <v>42216.78</v>
      </c>
      <c r="E44" s="88">
        <v>668.4</v>
      </c>
      <c r="F44" s="88">
        <v>0</v>
      </c>
      <c r="G44" s="87">
        <v>8602</v>
      </c>
      <c r="H44" s="87">
        <v>0</v>
      </c>
      <c r="I44" s="87">
        <v>461</v>
      </c>
      <c r="J44" s="87">
        <v>7865</v>
      </c>
      <c r="K44" s="87">
        <v>5524</v>
      </c>
      <c r="L44" s="87">
        <v>0</v>
      </c>
      <c r="M44" s="87">
        <v>5067.2</v>
      </c>
      <c r="N44" s="87">
        <v>12860.5</v>
      </c>
      <c r="O44" s="87">
        <v>0</v>
      </c>
      <c r="P44" s="87">
        <v>0</v>
      </c>
      <c r="Q44" s="181">
        <v>2220.21</v>
      </c>
    </row>
    <row r="45" spans="1:19" s="2" customFormat="1" x14ac:dyDescent="0.25">
      <c r="A45" s="231"/>
      <c r="B45" s="180" t="s">
        <v>800</v>
      </c>
      <c r="C45" s="101">
        <f t="shared" si="5"/>
        <v>159033.16999999998</v>
      </c>
      <c r="D45" s="88">
        <v>36594.050000000003</v>
      </c>
      <c r="E45" s="88">
        <v>5511.98</v>
      </c>
      <c r="F45" s="88">
        <v>30</v>
      </c>
      <c r="G45" s="87">
        <v>4177</v>
      </c>
      <c r="H45" s="87">
        <v>83658</v>
      </c>
      <c r="I45" s="87">
        <v>33</v>
      </c>
      <c r="J45" s="87">
        <v>8985</v>
      </c>
      <c r="K45" s="87">
        <v>5715</v>
      </c>
      <c r="L45" s="87">
        <v>0</v>
      </c>
      <c r="M45" s="87">
        <v>5114.8999999999996</v>
      </c>
      <c r="N45" s="87">
        <v>6987.5</v>
      </c>
      <c r="O45" s="87">
        <v>54</v>
      </c>
      <c r="P45" s="87">
        <v>0</v>
      </c>
      <c r="Q45" s="181">
        <v>2172.7399999999998</v>
      </c>
    </row>
    <row r="46" spans="1:19" s="2" customFormat="1" x14ac:dyDescent="0.25">
      <c r="A46" s="231"/>
      <c r="B46" s="180" t="s">
        <v>803</v>
      </c>
      <c r="C46" s="101">
        <f>SUM(D46:Q46)</f>
        <v>225957.02</v>
      </c>
      <c r="D46" s="88">
        <v>154992.25</v>
      </c>
      <c r="E46" s="88">
        <v>26626.09</v>
      </c>
      <c r="F46" s="88">
        <v>0</v>
      </c>
      <c r="G46" s="87">
        <v>6752</v>
      </c>
      <c r="H46" s="87">
        <v>0</v>
      </c>
      <c r="I46" s="87">
        <v>5</v>
      </c>
      <c r="J46" s="87">
        <v>11010</v>
      </c>
      <c r="K46" s="87">
        <v>6951</v>
      </c>
      <c r="L46" s="87">
        <v>0</v>
      </c>
      <c r="M46" s="87">
        <v>5007.8999999999996</v>
      </c>
      <c r="N46" s="87">
        <v>6706</v>
      </c>
      <c r="O46" s="87">
        <v>170</v>
      </c>
      <c r="P46" s="87">
        <v>0</v>
      </c>
      <c r="Q46" s="181">
        <v>7736.7800000000007</v>
      </c>
    </row>
    <row r="47" spans="1:19" s="2" customFormat="1" x14ac:dyDescent="0.25">
      <c r="A47" s="231"/>
      <c r="B47" s="180" t="s">
        <v>805</v>
      </c>
      <c r="C47" s="101">
        <f t="shared" si="5"/>
        <v>152057.82999999999</v>
      </c>
      <c r="D47" s="88">
        <v>92856.08</v>
      </c>
      <c r="E47" s="88">
        <v>11444.13</v>
      </c>
      <c r="F47" s="88">
        <v>0</v>
      </c>
      <c r="G47" s="87">
        <v>6167</v>
      </c>
      <c r="H47" s="87">
        <v>0</v>
      </c>
      <c r="I47" s="87">
        <v>41</v>
      </c>
      <c r="J47" s="87">
        <v>10090</v>
      </c>
      <c r="K47" s="87">
        <v>5738</v>
      </c>
      <c r="L47" s="87">
        <v>0</v>
      </c>
      <c r="M47" s="87">
        <v>4389.7</v>
      </c>
      <c r="N47" s="87">
        <v>6899.71</v>
      </c>
      <c r="O47" s="87">
        <v>0</v>
      </c>
      <c r="P47" s="87">
        <v>0</v>
      </c>
      <c r="Q47" s="181">
        <v>14432.21</v>
      </c>
    </row>
    <row r="48" spans="1:19" s="2" customFormat="1" x14ac:dyDescent="0.25">
      <c r="A48" s="231"/>
      <c r="B48" s="180" t="s">
        <v>807</v>
      </c>
      <c r="C48" s="101">
        <f t="shared" si="5"/>
        <v>214940.7</v>
      </c>
      <c r="D48" s="88">
        <v>41218.25</v>
      </c>
      <c r="E48" s="88">
        <v>33291.949999999997</v>
      </c>
      <c r="F48" s="88">
        <v>0</v>
      </c>
      <c r="G48" s="87">
        <v>5822</v>
      </c>
      <c r="H48" s="87">
        <v>98703</v>
      </c>
      <c r="I48" s="87">
        <v>510</v>
      </c>
      <c r="J48" s="87">
        <v>10170</v>
      </c>
      <c r="K48" s="87">
        <v>5997</v>
      </c>
      <c r="L48" s="87">
        <v>0</v>
      </c>
      <c r="M48" s="87">
        <v>4304</v>
      </c>
      <c r="N48" s="87">
        <v>14190.5</v>
      </c>
      <c r="O48" s="87">
        <v>0</v>
      </c>
      <c r="P48" s="87">
        <v>0</v>
      </c>
      <c r="Q48" s="181">
        <v>734</v>
      </c>
    </row>
    <row r="49" spans="1:17" s="2" customFormat="1" x14ac:dyDescent="0.25">
      <c r="A49" s="231"/>
      <c r="B49" s="180" t="s">
        <v>810</v>
      </c>
      <c r="C49" s="101">
        <f t="shared" si="5"/>
        <v>196059.13</v>
      </c>
      <c r="D49" s="88">
        <v>56830.95</v>
      </c>
      <c r="E49" s="88">
        <v>70832.94</v>
      </c>
      <c r="F49" s="88">
        <v>40</v>
      </c>
      <c r="G49" s="87">
        <v>5650</v>
      </c>
      <c r="H49" s="87">
        <v>0</v>
      </c>
      <c r="I49" s="87">
        <v>61</v>
      </c>
      <c r="J49" s="87">
        <v>13305</v>
      </c>
      <c r="K49" s="87">
        <v>8573</v>
      </c>
      <c r="L49" s="87">
        <v>0</v>
      </c>
      <c r="M49" s="87">
        <v>6195.5</v>
      </c>
      <c r="N49" s="87">
        <v>9281</v>
      </c>
      <c r="O49" s="87">
        <v>0</v>
      </c>
      <c r="P49" s="87">
        <v>0</v>
      </c>
      <c r="Q49" s="181">
        <v>25289.74</v>
      </c>
    </row>
    <row r="50" spans="1:17" s="2" customFormat="1" x14ac:dyDescent="0.25">
      <c r="A50" s="231"/>
      <c r="B50" s="180" t="s">
        <v>813</v>
      </c>
      <c r="C50" s="101">
        <f t="shared" si="5"/>
        <v>274146.65000000002</v>
      </c>
      <c r="D50" s="88">
        <v>99100.42</v>
      </c>
      <c r="E50" s="88">
        <v>116497.75</v>
      </c>
      <c r="F50" s="88">
        <v>99.2</v>
      </c>
      <c r="G50" s="87">
        <v>13366</v>
      </c>
      <c r="H50" s="87"/>
      <c r="I50" s="87">
        <v>63</v>
      </c>
      <c r="J50" s="87">
        <v>12155</v>
      </c>
      <c r="K50" s="87">
        <v>10745.5</v>
      </c>
      <c r="L50" s="87">
        <v>0</v>
      </c>
      <c r="M50" s="87">
        <v>8843.5</v>
      </c>
      <c r="N50" s="87">
        <v>15</v>
      </c>
      <c r="O50" s="87">
        <v>0</v>
      </c>
      <c r="P50" s="87">
        <v>0</v>
      </c>
      <c r="Q50" s="181">
        <v>13261.28</v>
      </c>
    </row>
    <row r="51" spans="1:17" s="2" customFormat="1" x14ac:dyDescent="0.25">
      <c r="A51" s="231"/>
      <c r="B51" s="180" t="s">
        <v>816</v>
      </c>
      <c r="C51" s="101">
        <f t="shared" si="5"/>
        <v>851953.92999999993</v>
      </c>
      <c r="D51" s="88">
        <v>49495.85</v>
      </c>
      <c r="E51" s="88">
        <v>36341.910000000003</v>
      </c>
      <c r="F51" s="88">
        <v>0</v>
      </c>
      <c r="G51" s="87">
        <v>8433</v>
      </c>
      <c r="H51" s="87">
        <v>117072.6</v>
      </c>
      <c r="I51" s="87">
        <v>658.2</v>
      </c>
      <c r="J51" s="87">
        <v>11730</v>
      </c>
      <c r="K51" s="87">
        <v>6032</v>
      </c>
      <c r="L51" s="87">
        <v>0</v>
      </c>
      <c r="M51" s="87">
        <v>7426.4</v>
      </c>
      <c r="N51" s="87">
        <v>6153.5</v>
      </c>
      <c r="O51" s="87">
        <v>0</v>
      </c>
      <c r="P51" s="87">
        <v>602438.92999999993</v>
      </c>
      <c r="Q51" s="181">
        <v>6171.54</v>
      </c>
    </row>
    <row r="52" spans="1:17" s="2" customFormat="1" x14ac:dyDescent="0.25">
      <c r="A52" s="231"/>
      <c r="B52" s="180" t="s">
        <v>819</v>
      </c>
      <c r="C52" s="101">
        <f t="shared" si="5"/>
        <v>133733.43</v>
      </c>
      <c r="D52" s="88">
        <v>40434.559999999998</v>
      </c>
      <c r="E52" s="88">
        <v>40588.590000000004</v>
      </c>
      <c r="F52" s="88">
        <v>0</v>
      </c>
      <c r="G52" s="87">
        <v>5216</v>
      </c>
      <c r="H52" s="87">
        <v>0</v>
      </c>
      <c r="I52" s="87">
        <v>396</v>
      </c>
      <c r="J52" s="87">
        <v>11150</v>
      </c>
      <c r="K52" s="87">
        <v>13983</v>
      </c>
      <c r="L52" s="87">
        <v>0</v>
      </c>
      <c r="M52" s="87">
        <v>4686</v>
      </c>
      <c r="N52" s="87">
        <v>6676.5</v>
      </c>
      <c r="O52" s="87">
        <v>0</v>
      </c>
      <c r="P52" s="87">
        <v>0</v>
      </c>
      <c r="Q52" s="181">
        <v>10602.78</v>
      </c>
    </row>
    <row r="53" spans="1:17" s="2" customFormat="1" x14ac:dyDescent="0.25">
      <c r="A53" s="231"/>
      <c r="B53" s="180" t="s">
        <v>822</v>
      </c>
      <c r="C53" s="101">
        <f t="shared" si="5"/>
        <v>96652.81</v>
      </c>
      <c r="D53" s="88">
        <v>21210.09</v>
      </c>
      <c r="E53" s="88">
        <v>26143.010000000002</v>
      </c>
      <c r="F53" s="88">
        <v>0</v>
      </c>
      <c r="G53" s="87">
        <v>6085</v>
      </c>
      <c r="H53" s="87">
        <v>0</v>
      </c>
      <c r="I53" s="87">
        <v>111</v>
      </c>
      <c r="J53" s="87">
        <v>9580</v>
      </c>
      <c r="K53" s="87">
        <v>15796.64</v>
      </c>
      <c r="L53" s="87">
        <v>0</v>
      </c>
      <c r="M53" s="87">
        <v>4970</v>
      </c>
      <c r="N53" s="87">
        <v>6572.92</v>
      </c>
      <c r="O53" s="87">
        <v>0</v>
      </c>
      <c r="P53" s="87">
        <v>950</v>
      </c>
      <c r="Q53" s="181">
        <v>5234.1499999999996</v>
      </c>
    </row>
    <row r="54" spans="1:17" s="2" customFormat="1" ht="15.75" thickBot="1" x14ac:dyDescent="0.3">
      <c r="A54" s="231"/>
      <c r="B54" s="182" t="s">
        <v>825</v>
      </c>
      <c r="C54" s="183">
        <f t="shared" si="5"/>
        <v>788726.54</v>
      </c>
      <c r="D54" s="184">
        <v>58998.42</v>
      </c>
      <c r="E54" s="184">
        <v>104598.8</v>
      </c>
      <c r="F54" s="184">
        <v>0</v>
      </c>
      <c r="G54" s="185">
        <v>7558</v>
      </c>
      <c r="H54" s="185">
        <v>104863.32999999999</v>
      </c>
      <c r="I54" s="185">
        <v>681.52</v>
      </c>
      <c r="J54" s="185">
        <v>12150</v>
      </c>
      <c r="K54" s="185">
        <v>20408.060000000001</v>
      </c>
      <c r="L54" s="185">
        <v>0</v>
      </c>
      <c r="M54" s="185">
        <v>8235.5</v>
      </c>
      <c r="N54" s="185">
        <v>6559.5</v>
      </c>
      <c r="O54" s="185">
        <v>58</v>
      </c>
      <c r="P54" s="185">
        <v>2500</v>
      </c>
      <c r="Q54" s="186">
        <v>462115.41</v>
      </c>
    </row>
    <row r="55" spans="1:17" s="2" customFormat="1" ht="15.75" thickBot="1" x14ac:dyDescent="0.3">
      <c r="A55" s="233"/>
      <c r="B55" s="190" t="s">
        <v>793</v>
      </c>
      <c r="C55" s="191">
        <f>SUM(C43:C54)</f>
        <v>3254060.9400000004</v>
      </c>
      <c r="D55" s="192">
        <f>SUM(D43:D54)</f>
        <v>725139.01</v>
      </c>
      <c r="E55" s="192">
        <f t="shared" ref="E55:Q55" si="6">SUM(E43:E54)</f>
        <v>477676.63</v>
      </c>
      <c r="F55" s="192">
        <f t="shared" si="6"/>
        <v>4749.2</v>
      </c>
      <c r="G55" s="192">
        <f t="shared" si="6"/>
        <v>79087</v>
      </c>
      <c r="H55" s="192">
        <f t="shared" si="6"/>
        <v>404296.92999999993</v>
      </c>
      <c r="I55" s="192">
        <f t="shared" si="6"/>
        <v>3070.72</v>
      </c>
      <c r="J55" s="192">
        <f t="shared" si="6"/>
        <v>127070</v>
      </c>
      <c r="K55" s="192">
        <f t="shared" si="6"/>
        <v>111347.2</v>
      </c>
      <c r="L55" s="192">
        <f t="shared" si="6"/>
        <v>0</v>
      </c>
      <c r="M55" s="192">
        <f t="shared" si="6"/>
        <v>69488.700000000012</v>
      </c>
      <c r="N55" s="192">
        <f t="shared" si="6"/>
        <v>93602.12999999999</v>
      </c>
      <c r="O55" s="192">
        <f t="shared" si="6"/>
        <v>282</v>
      </c>
      <c r="P55" s="192">
        <f>SUM(P43:P54)</f>
        <v>605888.92999999993</v>
      </c>
      <c r="Q55" s="193">
        <f t="shared" si="6"/>
        <v>552362.49</v>
      </c>
    </row>
    <row r="56" spans="1:17" s="2" customFormat="1" x14ac:dyDescent="0.25">
      <c r="D56" s="3"/>
      <c r="E56" s="3"/>
      <c r="F56" s="3"/>
    </row>
    <row r="57" spans="1:17" s="2" customFormat="1" x14ac:dyDescent="0.25">
      <c r="D57" s="3"/>
      <c r="E57" s="3"/>
      <c r="F57" s="3"/>
    </row>
    <row r="58" spans="1:17" s="2" customFormat="1" x14ac:dyDescent="0.25">
      <c r="D58" s="3"/>
      <c r="E58" s="3"/>
      <c r="F58" s="3"/>
    </row>
    <row r="59" spans="1:17" s="2" customFormat="1" x14ac:dyDescent="0.25">
      <c r="D59" s="3"/>
      <c r="E59" s="3"/>
      <c r="F59" s="3"/>
    </row>
    <row r="60" spans="1:17" s="2" customFormat="1" x14ac:dyDescent="0.25">
      <c r="D60" s="3"/>
      <c r="E60" s="3"/>
      <c r="F60" s="3"/>
    </row>
    <row r="61" spans="1:17" s="2" customFormat="1" x14ac:dyDescent="0.25">
      <c r="D61" s="3"/>
      <c r="E61" s="3"/>
      <c r="F61" s="3"/>
    </row>
    <row r="62" spans="1:17" s="2" customFormat="1" x14ac:dyDescent="0.25">
      <c r="D62" s="3"/>
      <c r="E62" s="3"/>
      <c r="F62" s="3"/>
    </row>
    <row r="63" spans="1:17" s="2" customFormat="1" x14ac:dyDescent="0.25">
      <c r="D63" s="3"/>
      <c r="E63" s="3"/>
      <c r="F63" s="3"/>
    </row>
    <row r="64" spans="1:17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6" s="2" customFormat="1" x14ac:dyDescent="0.25">
      <c r="D97" s="3"/>
      <c r="E97" s="3"/>
      <c r="F97" s="3"/>
    </row>
    <row r="98" spans="4:6" s="2" customFormat="1" x14ac:dyDescent="0.25">
      <c r="D98" s="3"/>
      <c r="E98" s="3"/>
      <c r="F98" s="3"/>
    </row>
    <row r="99" spans="4:6" s="2" customFormat="1" x14ac:dyDescent="0.25">
      <c r="D99" s="3"/>
      <c r="E99" s="3"/>
      <c r="F99" s="3"/>
    </row>
    <row r="100" spans="4:6" s="2" customFormat="1" x14ac:dyDescent="0.25">
      <c r="D100" s="3"/>
      <c r="E100" s="3"/>
      <c r="F100" s="3"/>
    </row>
    <row r="101" spans="4:6" s="2" customFormat="1" x14ac:dyDescent="0.25">
      <c r="D101" s="3"/>
      <c r="E101" s="3"/>
      <c r="F101" s="3"/>
    </row>
    <row r="102" spans="4:6" s="2" customFormat="1" x14ac:dyDescent="0.25">
      <c r="D102" s="3"/>
      <c r="E102" s="3"/>
      <c r="F102" s="3"/>
    </row>
    <row r="103" spans="4:6" s="2" customFormat="1" x14ac:dyDescent="0.25">
      <c r="D103" s="3"/>
      <c r="E103" s="3"/>
      <c r="F103" s="3"/>
    </row>
    <row r="104" spans="4:6" s="2" customFormat="1" x14ac:dyDescent="0.25">
      <c r="D104" s="3"/>
      <c r="E104" s="3"/>
      <c r="F104" s="3"/>
    </row>
    <row r="105" spans="4:6" s="2" customFormat="1" x14ac:dyDescent="0.25">
      <c r="D105" s="3"/>
      <c r="E105" s="3"/>
      <c r="F105" s="3"/>
    </row>
    <row r="106" spans="4:6" s="2" customFormat="1" x14ac:dyDescent="0.25">
      <c r="D106" s="3"/>
      <c r="E106" s="3"/>
      <c r="F106" s="3"/>
    </row>
    <row r="107" spans="4:6" s="2" customFormat="1" x14ac:dyDescent="0.25">
      <c r="D107" s="3"/>
      <c r="E107" s="3"/>
      <c r="F107" s="3"/>
    </row>
    <row r="108" spans="4:6" s="2" customFormat="1" x14ac:dyDescent="0.25">
      <c r="D108" s="3"/>
      <c r="E108" s="3"/>
      <c r="F108" s="3"/>
    </row>
    <row r="109" spans="4:6" s="2" customFormat="1" x14ac:dyDescent="0.25">
      <c r="D109" s="3"/>
      <c r="E109" s="3"/>
      <c r="F109" s="3"/>
    </row>
    <row r="110" spans="4:6" s="2" customFormat="1" x14ac:dyDescent="0.25">
      <c r="D110" s="3"/>
      <c r="E110" s="3"/>
      <c r="F110" s="3"/>
    </row>
    <row r="111" spans="4:6" s="2" customFormat="1" x14ac:dyDescent="0.25">
      <c r="D111" s="3"/>
      <c r="E111" s="3"/>
      <c r="F111" s="3"/>
    </row>
    <row r="112" spans="4:6" s="2" customFormat="1" x14ac:dyDescent="0.25">
      <c r="D112" s="3"/>
      <c r="E112" s="3"/>
      <c r="F112" s="3"/>
    </row>
    <row r="113" spans="4:22" s="2" customFormat="1" x14ac:dyDescent="0.25">
      <c r="D113" s="3"/>
      <c r="E113" s="3"/>
      <c r="F113" s="3"/>
    </row>
    <row r="114" spans="4:22" s="2" customFormat="1" x14ac:dyDescent="0.25">
      <c r="D114" s="3"/>
      <c r="E114" s="3"/>
      <c r="F114" s="3"/>
    </row>
    <row r="115" spans="4:22" s="2" customFormat="1" x14ac:dyDescent="0.25">
      <c r="D115" s="3"/>
      <c r="E115" s="3"/>
      <c r="F115" s="3"/>
    </row>
    <row r="116" spans="4:22" s="2" customFormat="1" x14ac:dyDescent="0.25">
      <c r="D116" s="3"/>
      <c r="E116" s="3"/>
      <c r="F116" s="3"/>
    </row>
    <row r="117" spans="4:22" s="2" customFormat="1" x14ac:dyDescent="0.25">
      <c r="D117" s="3"/>
      <c r="E117" s="3"/>
      <c r="F117" s="3"/>
    </row>
    <row r="118" spans="4:22" s="2" customFormat="1" x14ac:dyDescent="0.25">
      <c r="D118" s="3"/>
      <c r="E118" s="3"/>
      <c r="F118" s="3"/>
    </row>
    <row r="119" spans="4:22" s="2" customFormat="1" x14ac:dyDescent="0.25">
      <c r="D119" s="3"/>
      <c r="E119" s="3"/>
      <c r="F119" s="3"/>
    </row>
    <row r="120" spans="4:22" s="2" customFormat="1" x14ac:dyDescent="0.25">
      <c r="D120" s="3"/>
      <c r="E120" s="3"/>
      <c r="F120" s="3"/>
    </row>
    <row r="121" spans="4:22" s="2" customFormat="1" x14ac:dyDescent="0.25">
      <c r="D121" s="3"/>
      <c r="E121" s="3"/>
      <c r="F121" s="3"/>
    </row>
    <row r="122" spans="4:22" s="2" customFormat="1" x14ac:dyDescent="0.25">
      <c r="D122" s="3"/>
      <c r="E122" s="3"/>
      <c r="F122" s="3"/>
    </row>
    <row r="123" spans="4:22" s="2" customFormat="1" x14ac:dyDescent="0.25">
      <c r="D123" s="3"/>
      <c r="E123" s="3"/>
      <c r="F123" s="3"/>
    </row>
    <row r="124" spans="4:22" s="2" customFormat="1" x14ac:dyDescent="0.25">
      <c r="D124" s="3"/>
      <c r="E124" s="3"/>
      <c r="F124" s="3"/>
    </row>
    <row r="125" spans="4:22" s="2" customFormat="1" x14ac:dyDescent="0.25">
      <c r="D125" s="3"/>
      <c r="E125" s="3"/>
      <c r="F125" s="3"/>
    </row>
    <row r="126" spans="4:22" s="2" customFormat="1" x14ac:dyDescent="0.25">
      <c r="D126" s="3"/>
      <c r="E126" s="3"/>
      <c r="F126" s="3"/>
    </row>
    <row r="127" spans="4:22" s="2" customFormat="1" x14ac:dyDescent="0.25">
      <c r="D127" s="3"/>
      <c r="E127" s="3"/>
      <c r="F127" s="3"/>
    </row>
    <row r="128" spans="4:22" s="2" customFormat="1" x14ac:dyDescent="0.25">
      <c r="D128" s="3"/>
      <c r="E128" s="3"/>
      <c r="F128" s="3"/>
      <c r="R128"/>
      <c r="S128"/>
      <c r="T128"/>
      <c r="U128"/>
      <c r="V128"/>
    </row>
  </sheetData>
  <mergeCells count="4">
    <mergeCell ref="A4:A16"/>
    <mergeCell ref="A30:A42"/>
    <mergeCell ref="A43:A55"/>
    <mergeCell ref="A17:A29"/>
  </mergeCells>
  <pageMargins left="0.25" right="0.25" top="0.75" bottom="0.75" header="0.3" footer="0.3"/>
  <pageSetup paperSize="9"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4</xdr:col>
                    <xdr:colOff>28575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610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609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611</v>
      </c>
      <c r="C166" s="4" t="s">
        <v>612</v>
      </c>
      <c r="D166" s="4" t="s">
        <v>613</v>
      </c>
    </row>
    <row r="167" spans="2:4" x14ac:dyDescent="0.25">
      <c r="B167" s="4" t="s">
        <v>614</v>
      </c>
      <c r="C167" s="4" t="s">
        <v>615</v>
      </c>
      <c r="D167" s="4" t="s">
        <v>616</v>
      </c>
    </row>
    <row r="168" spans="2:4" x14ac:dyDescent="0.25">
      <c r="B168" s="4" t="s">
        <v>617</v>
      </c>
      <c r="C168" s="4" t="s">
        <v>618</v>
      </c>
      <c r="D168" s="4" t="s">
        <v>619</v>
      </c>
    </row>
    <row r="169" spans="2:4" x14ac:dyDescent="0.25">
      <c r="B169" s="4" t="s">
        <v>620</v>
      </c>
      <c r="C169" s="4" t="s">
        <v>621</v>
      </c>
      <c r="D169" s="4" t="s">
        <v>621</v>
      </c>
    </row>
    <row r="170" spans="2:4" x14ac:dyDescent="0.25">
      <c r="B170" s="4" t="s">
        <v>622</v>
      </c>
      <c r="C170" s="4" t="s">
        <v>622</v>
      </c>
      <c r="D170" s="4" t="s">
        <v>623</v>
      </c>
    </row>
    <row r="171" spans="2:4" x14ac:dyDescent="0.25">
      <c r="B171" s="4" t="s">
        <v>624</v>
      </c>
      <c r="C171" s="4" t="s">
        <v>625</v>
      </c>
      <c r="D171" s="4" t="s">
        <v>626</v>
      </c>
    </row>
    <row r="172" spans="2:4" x14ac:dyDescent="0.25">
      <c r="B172" s="4" t="s">
        <v>627</v>
      </c>
      <c r="C172" s="4" t="s">
        <v>628</v>
      </c>
      <c r="D172" s="4" t="s">
        <v>629</v>
      </c>
    </row>
    <row r="173" spans="2:4" x14ac:dyDescent="0.25">
      <c r="B173" s="4" t="s">
        <v>630</v>
      </c>
      <c r="C173" s="4" t="s">
        <v>631</v>
      </c>
      <c r="D173" s="4" t="s">
        <v>632</v>
      </c>
    </row>
    <row r="174" spans="2:4" x14ac:dyDescent="0.25">
      <c r="B174" s="4" t="s">
        <v>633</v>
      </c>
      <c r="C174" s="4" t="s">
        <v>634</v>
      </c>
      <c r="D174" s="4" t="s">
        <v>635</v>
      </c>
    </row>
    <row r="175" spans="2:4" x14ac:dyDescent="0.25">
      <c r="B175" s="4" t="s">
        <v>636</v>
      </c>
      <c r="C175" s="4" t="s">
        <v>637</v>
      </c>
      <c r="D175" s="4" t="s">
        <v>638</v>
      </c>
    </row>
    <row r="176" spans="2:4" x14ac:dyDescent="0.25">
      <c r="B176" s="4" t="s">
        <v>639</v>
      </c>
      <c r="C176" s="4" t="s">
        <v>640</v>
      </c>
      <c r="D176" s="4" t="s">
        <v>641</v>
      </c>
    </row>
    <row r="177" spans="1:4" x14ac:dyDescent="0.25">
      <c r="B177" s="4" t="s">
        <v>642</v>
      </c>
      <c r="C177" s="4" t="s">
        <v>643</v>
      </c>
      <c r="D177" s="4" t="s">
        <v>644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830</v>
      </c>
      <c r="C179" s="4" t="s">
        <v>831</v>
      </c>
      <c r="D179" s="4" t="s">
        <v>832</v>
      </c>
    </row>
    <row r="180" spans="1:4" x14ac:dyDescent="0.25">
      <c r="B180" s="4" t="s">
        <v>833</v>
      </c>
      <c r="C180" s="4" t="s">
        <v>834</v>
      </c>
      <c r="D180" s="4" t="s">
        <v>835</v>
      </c>
    </row>
    <row r="181" spans="1:4" x14ac:dyDescent="0.25">
      <c r="B181" s="4" t="s">
        <v>836</v>
      </c>
      <c r="C181" s="4" t="s">
        <v>837</v>
      </c>
      <c r="D181" s="4" t="s">
        <v>838</v>
      </c>
    </row>
    <row r="182" spans="1:4" x14ac:dyDescent="0.25">
      <c r="B182" s="4" t="s">
        <v>839</v>
      </c>
      <c r="C182" s="4" t="s">
        <v>840</v>
      </c>
      <c r="D182" s="4" t="s">
        <v>840</v>
      </c>
    </row>
    <row r="183" spans="1:4" x14ac:dyDescent="0.25">
      <c r="B183" s="4" t="s">
        <v>841</v>
      </c>
      <c r="C183" s="4" t="s">
        <v>841</v>
      </c>
      <c r="D183" s="4" t="s">
        <v>842</v>
      </c>
    </row>
    <row r="184" spans="1:4" x14ac:dyDescent="0.25">
      <c r="B184" s="4" t="s">
        <v>843</v>
      </c>
      <c r="C184" s="4" t="s">
        <v>844</v>
      </c>
      <c r="D184" s="4" t="s">
        <v>845</v>
      </c>
    </row>
    <row r="185" spans="1:4" x14ac:dyDescent="0.25">
      <c r="B185" s="4" t="s">
        <v>846</v>
      </c>
      <c r="C185" s="4" t="s">
        <v>847</v>
      </c>
      <c r="D185" s="4" t="s">
        <v>848</v>
      </c>
    </row>
    <row r="186" spans="1:4" x14ac:dyDescent="0.25">
      <c r="B186" s="4" t="s">
        <v>849</v>
      </c>
      <c r="C186" s="4" t="s">
        <v>850</v>
      </c>
      <c r="D186" s="4" t="s">
        <v>851</v>
      </c>
    </row>
    <row r="187" spans="1:4" x14ac:dyDescent="0.25">
      <c r="B187" s="4" t="s">
        <v>852</v>
      </c>
      <c r="C187" s="4" t="s">
        <v>853</v>
      </c>
      <c r="D187" s="4" t="s">
        <v>854</v>
      </c>
    </row>
    <row r="188" spans="1:4" x14ac:dyDescent="0.25">
      <c r="B188" s="4" t="s">
        <v>855</v>
      </c>
      <c r="C188" s="4" t="s">
        <v>856</v>
      </c>
      <c r="D188" s="4" t="s">
        <v>857</v>
      </c>
    </row>
    <row r="189" spans="1:4" x14ac:dyDescent="0.25">
      <c r="B189" s="4" t="s">
        <v>858</v>
      </c>
      <c r="C189" s="4" t="s">
        <v>859</v>
      </c>
      <c r="D189" s="4" t="s">
        <v>860</v>
      </c>
    </row>
    <row r="190" spans="1:4" x14ac:dyDescent="0.25">
      <c r="B190" s="4" t="s">
        <v>861</v>
      </c>
      <c r="C190" s="4" t="s">
        <v>862</v>
      </c>
      <c r="D190" s="4" t="s">
        <v>863</v>
      </c>
    </row>
    <row r="191" spans="1:4" x14ac:dyDescent="0.25">
      <c r="B191" s="5" t="s">
        <v>864</v>
      </c>
      <c r="C191" s="8" t="s">
        <v>865</v>
      </c>
      <c r="D191" s="5" t="s">
        <v>866</v>
      </c>
    </row>
    <row r="192" spans="1:4" x14ac:dyDescent="0.25">
      <c r="B192" s="4" t="s">
        <v>646</v>
      </c>
      <c r="C192" s="4" t="s">
        <v>647</v>
      </c>
      <c r="D192" s="4" t="s">
        <v>648</v>
      </c>
    </row>
    <row r="193" spans="2:4" x14ac:dyDescent="0.25">
      <c r="B193" s="4" t="s">
        <v>649</v>
      </c>
      <c r="C193" s="4" t="s">
        <v>650</v>
      </c>
      <c r="D193" s="4" t="s">
        <v>651</v>
      </c>
    </row>
    <row r="194" spans="2:4" x14ac:dyDescent="0.25">
      <c r="B194" s="4" t="s">
        <v>652</v>
      </c>
      <c r="C194" s="4" t="s">
        <v>653</v>
      </c>
      <c r="D194" s="4" t="s">
        <v>654</v>
      </c>
    </row>
    <row r="195" spans="2:4" x14ac:dyDescent="0.25">
      <c r="B195" s="4" t="s">
        <v>655</v>
      </c>
      <c r="C195" s="4" t="s">
        <v>656</v>
      </c>
      <c r="D195" s="4" t="s">
        <v>656</v>
      </c>
    </row>
    <row r="196" spans="2:4" x14ac:dyDescent="0.25">
      <c r="B196" s="4" t="s">
        <v>657</v>
      </c>
      <c r="C196" s="4" t="s">
        <v>657</v>
      </c>
      <c r="D196" s="4" t="s">
        <v>658</v>
      </c>
    </row>
    <row r="197" spans="2:4" x14ac:dyDescent="0.25">
      <c r="B197" s="4" t="s">
        <v>659</v>
      </c>
      <c r="C197" s="4" t="s">
        <v>660</v>
      </c>
      <c r="D197" s="4" t="s">
        <v>661</v>
      </c>
    </row>
    <row r="198" spans="2:4" x14ac:dyDescent="0.25">
      <c r="B198" s="4" t="s">
        <v>662</v>
      </c>
      <c r="C198" s="4" t="s">
        <v>663</v>
      </c>
      <c r="D198" s="4" t="s">
        <v>664</v>
      </c>
    </row>
    <row r="199" spans="2:4" x14ac:dyDescent="0.25">
      <c r="B199" s="4" t="s">
        <v>665</v>
      </c>
      <c r="C199" s="4" t="s">
        <v>666</v>
      </c>
      <c r="D199" s="4" t="s">
        <v>667</v>
      </c>
    </row>
    <row r="200" spans="2:4" x14ac:dyDescent="0.25">
      <c r="B200" s="4" t="s">
        <v>668</v>
      </c>
      <c r="C200" s="4" t="s">
        <v>669</v>
      </c>
      <c r="D200" s="4" t="s">
        <v>670</v>
      </c>
    </row>
    <row r="201" spans="2:4" x14ac:dyDescent="0.25">
      <c r="B201" s="4" t="s">
        <v>671</v>
      </c>
      <c r="C201" s="4" t="s">
        <v>672</v>
      </c>
      <c r="D201" s="4" t="s">
        <v>673</v>
      </c>
    </row>
    <row r="202" spans="2:4" x14ac:dyDescent="0.25">
      <c r="B202" s="4" t="s">
        <v>674</v>
      </c>
      <c r="C202" s="4" t="s">
        <v>675</v>
      </c>
      <c r="D202" s="4" t="s">
        <v>676</v>
      </c>
    </row>
    <row r="203" spans="2:4" x14ac:dyDescent="0.25">
      <c r="B203" s="4" t="s">
        <v>677</v>
      </c>
      <c r="C203" s="4" t="s">
        <v>678</v>
      </c>
      <c r="D203" s="4" t="s">
        <v>679</v>
      </c>
    </row>
    <row r="204" spans="2:4" x14ac:dyDescent="0.25">
      <c r="B204" s="5" t="s">
        <v>645</v>
      </c>
      <c r="C204" s="8" t="s">
        <v>680</v>
      </c>
      <c r="D204" s="5" t="s">
        <v>681</v>
      </c>
    </row>
    <row r="205" spans="2:4" x14ac:dyDescent="0.25">
      <c r="B205" s="4" t="s">
        <v>683</v>
      </c>
      <c r="C205" s="4" t="s">
        <v>684</v>
      </c>
      <c r="D205" s="4" t="s">
        <v>685</v>
      </c>
    </row>
    <row r="206" spans="2:4" x14ac:dyDescent="0.25">
      <c r="B206" s="4" t="s">
        <v>686</v>
      </c>
      <c r="C206" s="4" t="s">
        <v>687</v>
      </c>
      <c r="D206" s="4" t="s">
        <v>688</v>
      </c>
    </row>
    <row r="207" spans="2:4" x14ac:dyDescent="0.25">
      <c r="B207" s="4" t="s">
        <v>689</v>
      </c>
      <c r="C207" s="4" t="s">
        <v>690</v>
      </c>
      <c r="D207" s="4" t="s">
        <v>691</v>
      </c>
    </row>
    <row r="208" spans="2:4" x14ac:dyDescent="0.25">
      <c r="B208" s="4" t="s">
        <v>692</v>
      </c>
      <c r="C208" s="4" t="s">
        <v>693</v>
      </c>
      <c r="D208" s="4" t="s">
        <v>693</v>
      </c>
    </row>
    <row r="209" spans="2:4" x14ac:dyDescent="0.25">
      <c r="B209" s="4" t="s">
        <v>694</v>
      </c>
      <c r="C209" s="4" t="s">
        <v>694</v>
      </c>
      <c r="D209" s="4" t="s">
        <v>695</v>
      </c>
    </row>
    <row r="210" spans="2:4" x14ac:dyDescent="0.25">
      <c r="B210" s="4" t="s">
        <v>696</v>
      </c>
      <c r="C210" s="4" t="s">
        <v>697</v>
      </c>
      <c r="D210" s="4" t="s">
        <v>698</v>
      </c>
    </row>
    <row r="211" spans="2:4" x14ac:dyDescent="0.25">
      <c r="B211" s="4" t="s">
        <v>699</v>
      </c>
      <c r="C211" s="4" t="s">
        <v>700</v>
      </c>
      <c r="D211" s="4" t="s">
        <v>701</v>
      </c>
    </row>
    <row r="212" spans="2:4" x14ac:dyDescent="0.25">
      <c r="B212" s="4" t="s">
        <v>702</v>
      </c>
      <c r="C212" s="4" t="s">
        <v>703</v>
      </c>
      <c r="D212" s="4" t="s">
        <v>704</v>
      </c>
    </row>
    <row r="213" spans="2:4" x14ac:dyDescent="0.25">
      <c r="B213" s="4" t="s">
        <v>705</v>
      </c>
      <c r="C213" s="4" t="s">
        <v>706</v>
      </c>
      <c r="D213" s="4" t="s">
        <v>707</v>
      </c>
    </row>
    <row r="214" spans="2:4" x14ac:dyDescent="0.25">
      <c r="B214" s="4" t="s">
        <v>708</v>
      </c>
      <c r="C214" s="4" t="s">
        <v>709</v>
      </c>
      <c r="D214" s="4" t="s">
        <v>710</v>
      </c>
    </row>
    <row r="215" spans="2:4" x14ac:dyDescent="0.25">
      <c r="B215" s="4" t="s">
        <v>711</v>
      </c>
      <c r="C215" s="4" t="s">
        <v>712</v>
      </c>
      <c r="D215" s="4" t="s">
        <v>713</v>
      </c>
    </row>
    <row r="216" spans="2:4" x14ac:dyDescent="0.25">
      <c r="B216" s="4" t="s">
        <v>714</v>
      </c>
      <c r="C216" s="4" t="s">
        <v>715</v>
      </c>
      <c r="D216" s="4" t="s">
        <v>716</v>
      </c>
    </row>
    <row r="217" spans="2:4" x14ac:dyDescent="0.25">
      <c r="B217" s="5" t="s">
        <v>682</v>
      </c>
      <c r="C217" s="8" t="s">
        <v>717</v>
      </c>
      <c r="D217" s="5" t="s">
        <v>718</v>
      </c>
    </row>
    <row r="218" spans="2:4" x14ac:dyDescent="0.25">
      <c r="B218" s="4" t="s">
        <v>720</v>
      </c>
      <c r="C218" s="4" t="s">
        <v>721</v>
      </c>
      <c r="D218" s="4" t="s">
        <v>722</v>
      </c>
    </row>
    <row r="219" spans="2:4" x14ac:dyDescent="0.25">
      <c r="B219" s="4" t="s">
        <v>723</v>
      </c>
      <c r="C219" s="4" t="s">
        <v>724</v>
      </c>
      <c r="D219" s="4" t="s">
        <v>725</v>
      </c>
    </row>
    <row r="220" spans="2:4" x14ac:dyDescent="0.25">
      <c r="B220" s="4" t="s">
        <v>726</v>
      </c>
      <c r="C220" s="4" t="s">
        <v>727</v>
      </c>
      <c r="D220" s="4" t="s">
        <v>728</v>
      </c>
    </row>
    <row r="221" spans="2:4" x14ac:dyDescent="0.25">
      <c r="B221" s="4" t="s">
        <v>729</v>
      </c>
      <c r="C221" s="4" t="s">
        <v>730</v>
      </c>
      <c r="D221" s="4" t="s">
        <v>730</v>
      </c>
    </row>
    <row r="222" spans="2:4" x14ac:dyDescent="0.25">
      <c r="B222" s="4" t="s">
        <v>731</v>
      </c>
      <c r="C222" s="4" t="s">
        <v>731</v>
      </c>
      <c r="D222" s="4" t="s">
        <v>732</v>
      </c>
    </row>
    <row r="223" spans="2:4" x14ac:dyDescent="0.25">
      <c r="B223" s="4" t="s">
        <v>733</v>
      </c>
      <c r="C223" s="4" t="s">
        <v>734</v>
      </c>
      <c r="D223" s="4" t="s">
        <v>735</v>
      </c>
    </row>
    <row r="224" spans="2:4" x14ac:dyDescent="0.25">
      <c r="B224" s="4" t="s">
        <v>736</v>
      </c>
      <c r="C224" s="4" t="s">
        <v>737</v>
      </c>
      <c r="D224" s="4" t="s">
        <v>738</v>
      </c>
    </row>
    <row r="225" spans="2:4" x14ac:dyDescent="0.25">
      <c r="B225" s="4" t="s">
        <v>739</v>
      </c>
      <c r="C225" s="4" t="s">
        <v>740</v>
      </c>
      <c r="D225" s="4" t="s">
        <v>741</v>
      </c>
    </row>
    <row r="226" spans="2:4" x14ac:dyDescent="0.25">
      <c r="B226" s="4" t="s">
        <v>742</v>
      </c>
      <c r="C226" s="4" t="s">
        <v>743</v>
      </c>
      <c r="D226" s="4" t="s">
        <v>744</v>
      </c>
    </row>
    <row r="227" spans="2:4" x14ac:dyDescent="0.25">
      <c r="B227" s="4" t="s">
        <v>745</v>
      </c>
      <c r="C227" s="4" t="s">
        <v>746</v>
      </c>
      <c r="D227" s="4" t="s">
        <v>747</v>
      </c>
    </row>
    <row r="228" spans="2:4" x14ac:dyDescent="0.25">
      <c r="B228" s="4" t="s">
        <v>748</v>
      </c>
      <c r="C228" s="4" t="s">
        <v>749</v>
      </c>
      <c r="D228" s="4" t="s">
        <v>750</v>
      </c>
    </row>
    <row r="229" spans="2:4" x14ac:dyDescent="0.25">
      <c r="B229" s="4" t="s">
        <v>751</v>
      </c>
      <c r="C229" s="4" t="s">
        <v>752</v>
      </c>
      <c r="D229" s="4" t="s">
        <v>753</v>
      </c>
    </row>
    <row r="230" spans="2:4" x14ac:dyDescent="0.25">
      <c r="B230" s="5" t="s">
        <v>719</v>
      </c>
      <c r="C230" s="8" t="s">
        <v>754</v>
      </c>
      <c r="D230" s="5" t="s">
        <v>755</v>
      </c>
    </row>
    <row r="231" spans="2:4" x14ac:dyDescent="0.25">
      <c r="B231" s="4" t="s">
        <v>757</v>
      </c>
      <c r="C231" s="4" t="s">
        <v>758</v>
      </c>
      <c r="D231" s="4" t="s">
        <v>759</v>
      </c>
    </row>
    <row r="232" spans="2:4" x14ac:dyDescent="0.25">
      <c r="B232" s="4" t="s">
        <v>760</v>
      </c>
      <c r="C232" s="4" t="s">
        <v>761</v>
      </c>
      <c r="D232" s="4" t="s">
        <v>762</v>
      </c>
    </row>
    <row r="233" spans="2:4" x14ac:dyDescent="0.25">
      <c r="B233" s="4" t="s">
        <v>763</v>
      </c>
      <c r="C233" s="4" t="s">
        <v>764</v>
      </c>
      <c r="D233" s="4" t="s">
        <v>765</v>
      </c>
    </row>
    <row r="234" spans="2:4" x14ac:dyDescent="0.25">
      <c r="B234" s="4" t="s">
        <v>766</v>
      </c>
      <c r="C234" s="4" t="s">
        <v>767</v>
      </c>
      <c r="D234" s="4" t="s">
        <v>767</v>
      </c>
    </row>
    <row r="235" spans="2:4" x14ac:dyDescent="0.25">
      <c r="B235" s="4" t="s">
        <v>768</v>
      </c>
      <c r="C235" s="4" t="s">
        <v>768</v>
      </c>
      <c r="D235" s="4" t="s">
        <v>769</v>
      </c>
    </row>
    <row r="236" spans="2:4" x14ac:dyDescent="0.25">
      <c r="B236" s="4" t="s">
        <v>770</v>
      </c>
      <c r="C236" s="4" t="s">
        <v>771</v>
      </c>
      <c r="D236" s="4" t="s">
        <v>772</v>
      </c>
    </row>
    <row r="237" spans="2:4" x14ac:dyDescent="0.25">
      <c r="B237" s="4" t="s">
        <v>773</v>
      </c>
      <c r="C237" s="4" t="s">
        <v>774</v>
      </c>
      <c r="D237" s="4" t="s">
        <v>775</v>
      </c>
    </row>
    <row r="238" spans="2:4" x14ac:dyDescent="0.25">
      <c r="B238" s="4" t="s">
        <v>776</v>
      </c>
      <c r="C238" s="4" t="s">
        <v>777</v>
      </c>
      <c r="D238" s="4" t="s">
        <v>778</v>
      </c>
    </row>
    <row r="239" spans="2:4" x14ac:dyDescent="0.25">
      <c r="B239" s="4" t="s">
        <v>779</v>
      </c>
      <c r="C239" s="4" t="s">
        <v>780</v>
      </c>
      <c r="D239" s="4" t="s">
        <v>781</v>
      </c>
    </row>
    <row r="240" spans="2:4" x14ac:dyDescent="0.25">
      <c r="B240" s="4" t="s">
        <v>782</v>
      </c>
      <c r="C240" s="4" t="s">
        <v>783</v>
      </c>
      <c r="D240" s="4" t="s">
        <v>784</v>
      </c>
    </row>
    <row r="241" spans="2:4" x14ac:dyDescent="0.25">
      <c r="B241" s="4" t="s">
        <v>785</v>
      </c>
      <c r="C241" s="4" t="s">
        <v>786</v>
      </c>
      <c r="D241" s="4" t="s">
        <v>787</v>
      </c>
    </row>
    <row r="242" spans="2:4" x14ac:dyDescent="0.25">
      <c r="B242" s="4" t="s">
        <v>788</v>
      </c>
      <c r="C242" s="4" t="s">
        <v>789</v>
      </c>
      <c r="D242" s="4" t="s">
        <v>790</v>
      </c>
    </row>
    <row r="243" spans="2:4" x14ac:dyDescent="0.25">
      <c r="B243" s="5" t="s">
        <v>756</v>
      </c>
      <c r="C243" s="8" t="s">
        <v>791</v>
      </c>
      <c r="D243" s="5" t="s">
        <v>792</v>
      </c>
    </row>
    <row r="244" spans="2:4" x14ac:dyDescent="0.25">
      <c r="B244" s="4" t="s">
        <v>794</v>
      </c>
      <c r="C244" s="4" t="s">
        <v>795</v>
      </c>
      <c r="D244" s="4" t="s">
        <v>796</v>
      </c>
    </row>
    <row r="245" spans="2:4" x14ac:dyDescent="0.25">
      <c r="B245" s="4" t="s">
        <v>797</v>
      </c>
      <c r="C245" s="4" t="s">
        <v>798</v>
      </c>
      <c r="D245" s="4" t="s">
        <v>799</v>
      </c>
    </row>
    <row r="246" spans="2:4" x14ac:dyDescent="0.25">
      <c r="B246" s="4" t="s">
        <v>800</v>
      </c>
      <c r="C246" s="4" t="s">
        <v>801</v>
      </c>
      <c r="D246" s="4" t="s">
        <v>802</v>
      </c>
    </row>
    <row r="247" spans="2:4" x14ac:dyDescent="0.25">
      <c r="B247" s="4" t="s">
        <v>803</v>
      </c>
      <c r="C247" s="4" t="s">
        <v>804</v>
      </c>
      <c r="D247" s="4" t="s">
        <v>804</v>
      </c>
    </row>
    <row r="248" spans="2:4" x14ac:dyDescent="0.25">
      <c r="B248" s="4" t="s">
        <v>805</v>
      </c>
      <c r="C248" s="4" t="s">
        <v>805</v>
      </c>
      <c r="D248" s="4" t="s">
        <v>806</v>
      </c>
    </row>
    <row r="249" spans="2:4" x14ac:dyDescent="0.25">
      <c r="B249" s="4" t="s">
        <v>807</v>
      </c>
      <c r="C249" s="4" t="s">
        <v>808</v>
      </c>
      <c r="D249" s="4" t="s">
        <v>809</v>
      </c>
    </row>
    <row r="250" spans="2:4" x14ac:dyDescent="0.25">
      <c r="B250" s="4" t="s">
        <v>810</v>
      </c>
      <c r="C250" s="4" t="s">
        <v>811</v>
      </c>
      <c r="D250" s="4" t="s">
        <v>812</v>
      </c>
    </row>
    <row r="251" spans="2:4" x14ac:dyDescent="0.25">
      <c r="B251" s="4" t="s">
        <v>813</v>
      </c>
      <c r="C251" s="4" t="s">
        <v>814</v>
      </c>
      <c r="D251" s="4" t="s">
        <v>815</v>
      </c>
    </row>
    <row r="252" spans="2:4" x14ac:dyDescent="0.25">
      <c r="B252" s="4" t="s">
        <v>816</v>
      </c>
      <c r="C252" s="4" t="s">
        <v>817</v>
      </c>
      <c r="D252" s="4" t="s">
        <v>818</v>
      </c>
    </row>
    <row r="253" spans="2:4" x14ac:dyDescent="0.25">
      <c r="B253" s="4" t="s">
        <v>819</v>
      </c>
      <c r="C253" s="4" t="s">
        <v>820</v>
      </c>
      <c r="D253" s="4" t="s">
        <v>821</v>
      </c>
    </row>
    <row r="254" spans="2:4" x14ac:dyDescent="0.25">
      <c r="B254" s="4" t="s">
        <v>822</v>
      </c>
      <c r="C254" s="4" t="s">
        <v>823</v>
      </c>
      <c r="D254" s="4" t="s">
        <v>824</v>
      </c>
    </row>
    <row r="255" spans="2:4" x14ac:dyDescent="0.25">
      <c r="B255" s="4" t="s">
        <v>825</v>
      </c>
      <c r="C255" s="4" t="s">
        <v>826</v>
      </c>
      <c r="D255" s="4" t="s">
        <v>827</v>
      </c>
    </row>
    <row r="256" spans="2:4" x14ac:dyDescent="0.25">
      <c r="B256" s="5" t="s">
        <v>793</v>
      </c>
      <c r="C256" s="8" t="s">
        <v>828</v>
      </c>
      <c r="D256" s="5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Qendrim Ibrahimaj</cp:lastModifiedBy>
  <cp:lastPrinted>2021-12-09T08:29:01Z</cp:lastPrinted>
  <dcterms:created xsi:type="dcterms:W3CDTF">2015-03-12T08:53:45Z</dcterms:created>
  <dcterms:modified xsi:type="dcterms:W3CDTF">2026-01-16T08:48:43Z</dcterms:modified>
</cp:coreProperties>
</file>