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endrim.ibrahimaj\Desktop\Raporti Mujor Janar 2024\"/>
    </mc:Choice>
  </mc:AlternateContent>
  <bookViews>
    <workbookView xWindow="-105" yWindow="-105" windowWidth="23250" windowHeight="1257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PAGESAT!$A$1:$W$5</definedName>
    <definedName name="_xlnm.Print_Area" localSheetId="1">PRANIMET!$A$1:$Q$29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D42" i="12" l="1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C42" i="12"/>
  <c r="C30" i="12" l="1"/>
  <c r="C31" i="12"/>
  <c r="C32" i="12"/>
  <c r="C33" i="12"/>
  <c r="C34" i="12"/>
  <c r="C35" i="12"/>
  <c r="C36" i="12"/>
  <c r="C37" i="12"/>
  <c r="C38" i="12"/>
  <c r="C39" i="12"/>
  <c r="C40" i="12"/>
  <c r="C41" i="12"/>
  <c r="C21" i="12"/>
  <c r="C17" i="12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F31" i="6"/>
  <c r="R20" i="6"/>
  <c r="R21" i="6"/>
  <c r="R22" i="6"/>
  <c r="R23" i="6"/>
  <c r="R24" i="6"/>
  <c r="R25" i="6"/>
  <c r="R26" i="6"/>
  <c r="R27" i="6"/>
  <c r="R28" i="6"/>
  <c r="R29" i="6"/>
  <c r="R30" i="6"/>
  <c r="L20" i="6"/>
  <c r="L21" i="6"/>
  <c r="L22" i="6"/>
  <c r="L23" i="6"/>
  <c r="L24" i="6"/>
  <c r="L25" i="6"/>
  <c r="L26" i="6"/>
  <c r="L27" i="6"/>
  <c r="L28" i="6"/>
  <c r="L29" i="6"/>
  <c r="L30" i="6"/>
  <c r="F20" i="6"/>
  <c r="F21" i="6"/>
  <c r="F22" i="6"/>
  <c r="F23" i="6"/>
  <c r="F24" i="6"/>
  <c r="F25" i="6"/>
  <c r="F26" i="6"/>
  <c r="F27" i="6"/>
  <c r="F28" i="6"/>
  <c r="F29" i="6"/>
  <c r="F30" i="6"/>
  <c r="R19" i="6"/>
  <c r="L19" i="6"/>
  <c r="F19" i="6"/>
  <c r="F7" i="6"/>
  <c r="F8" i="6"/>
  <c r="F9" i="6"/>
  <c r="F10" i="6"/>
  <c r="F11" i="6"/>
  <c r="F12" i="6"/>
  <c r="F13" i="6"/>
  <c r="F14" i="6"/>
  <c r="F15" i="6"/>
  <c r="F16" i="6"/>
  <c r="F17" i="6"/>
  <c r="F18" i="6"/>
  <c r="F6" i="6"/>
  <c r="G18" i="6"/>
  <c r="H28" i="12" l="1"/>
  <c r="L17" i="6" l="1"/>
  <c r="J28" i="12" l="1"/>
  <c r="E27" i="12" l="1"/>
  <c r="Q27" i="12"/>
  <c r="G27" i="12"/>
  <c r="N27" i="12"/>
  <c r="Q26" i="12" l="1"/>
  <c r="E14" i="6" l="1"/>
  <c r="Q25" i="12" l="1"/>
  <c r="Q24" i="12"/>
  <c r="Q23" i="12" l="1"/>
  <c r="H19" i="12" l="1"/>
  <c r="Q22" i="12" l="1"/>
  <c r="Q19" i="12" l="1"/>
  <c r="Q20" i="12"/>
  <c r="E9" i="6"/>
  <c r="R9" i="6"/>
  <c r="L9" i="6"/>
  <c r="R10" i="6"/>
  <c r="R11" i="6"/>
  <c r="R12" i="6"/>
  <c r="R13" i="6"/>
  <c r="R14" i="6"/>
  <c r="R15" i="6"/>
  <c r="R16" i="6"/>
  <c r="R17" i="6"/>
  <c r="L10" i="6"/>
  <c r="L11" i="6"/>
  <c r="L12" i="6"/>
  <c r="L13" i="6"/>
  <c r="L14" i="6"/>
  <c r="L15" i="6"/>
  <c r="L16" i="6"/>
  <c r="E10" i="6"/>
  <c r="E11" i="6"/>
  <c r="E12" i="6"/>
  <c r="E13" i="6"/>
  <c r="E15" i="6"/>
  <c r="E16" i="6"/>
  <c r="E17" i="6"/>
  <c r="O18" i="6"/>
  <c r="N18" i="6"/>
  <c r="M18" i="6"/>
  <c r="K18" i="6"/>
  <c r="J18" i="6"/>
  <c r="I18" i="6"/>
  <c r="H18" i="6"/>
  <c r="R8" i="6"/>
  <c r="L8" i="6"/>
  <c r="D7" i="6"/>
  <c r="E8" i="6"/>
  <c r="E7" i="6"/>
  <c r="L7" i="6"/>
  <c r="R7" i="6"/>
  <c r="D15" i="6" l="1"/>
  <c r="C15" i="6" s="1"/>
  <c r="D17" i="6"/>
  <c r="C17" i="6" s="1"/>
  <c r="D16" i="6"/>
  <c r="C16" i="6" s="1"/>
  <c r="D14" i="6"/>
  <c r="C14" i="6" s="1"/>
  <c r="D13" i="6"/>
  <c r="C13" i="6" s="1"/>
  <c r="D12" i="6"/>
  <c r="C12" i="6" s="1"/>
  <c r="C7" i="6"/>
  <c r="D11" i="6"/>
  <c r="C11" i="6" s="1"/>
  <c r="D10" i="6"/>
  <c r="C10" i="6" s="1"/>
  <c r="D9" i="6"/>
  <c r="D8" i="6"/>
  <c r="C8" i="6" s="1"/>
  <c r="C9" i="6" l="1"/>
  <c r="Q18" i="12"/>
  <c r="C18" i="12" s="1"/>
  <c r="O29" i="12" l="1"/>
  <c r="K29" i="12"/>
  <c r="L29" i="12"/>
  <c r="I29" i="12"/>
  <c r="C19" i="12"/>
  <c r="C20" i="12"/>
  <c r="C22" i="12"/>
  <c r="C23" i="12"/>
  <c r="C24" i="12"/>
  <c r="C25" i="12"/>
  <c r="C26" i="12"/>
  <c r="C27" i="12"/>
  <c r="C28" i="12"/>
  <c r="Q17" i="12"/>
  <c r="C29" i="12" l="1"/>
  <c r="E6" i="6"/>
  <c r="E18" i="6" s="1"/>
  <c r="R6" i="6"/>
  <c r="R18" i="6" s="1"/>
  <c r="L6" i="6"/>
  <c r="L18" i="6" s="1"/>
  <c r="C6" i="6"/>
  <c r="C18" i="6" l="1"/>
  <c r="D6" i="6"/>
  <c r="D18" i="6" s="1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W18" i="6" l="1"/>
  <c r="V18" i="6"/>
  <c r="U18" i="6"/>
  <c r="T18" i="6"/>
  <c r="S18" i="6"/>
  <c r="P18" i="6"/>
  <c r="Q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G5" i="6"/>
  <c r="H5" i="6"/>
  <c r="I5" i="6"/>
  <c r="J5" i="6"/>
  <c r="K5" i="6"/>
  <c r="A1" i="6" l="1"/>
  <c r="C9" i="12" l="1"/>
  <c r="Q16" i="12" l="1"/>
  <c r="C16" i="12" s="1"/>
</calcChain>
</file>

<file path=xl/comments1.xml><?xml version="1.0" encoding="utf-8"?>
<comments xmlns="http://schemas.openxmlformats.org/spreadsheetml/2006/main">
  <authors>
    <author>Qendrim Ibrahimaj</author>
  </authors>
  <commentList>
    <comment ref="P27" authorId="0" shapeId="0">
      <text>
        <r>
          <rPr>
            <b/>
            <sz val="9"/>
            <color indexed="81"/>
            <rFont val="Tahoma"/>
            <family val="2"/>
          </rPr>
          <t>Qendrim Ibrahimaj:</t>
        </r>
        <r>
          <rPr>
            <sz val="9"/>
            <color indexed="81"/>
            <rFont val="Tahoma"/>
            <family val="2"/>
          </rPr>
          <t xml:space="preserve">
Participim I Qytetareve 
</t>
        </r>
      </text>
    </comment>
  </commentList>
</comments>
</file>

<file path=xl/sharedStrings.xml><?xml version="1.0" encoding="utf-8"?>
<sst xmlns="http://schemas.openxmlformats.org/spreadsheetml/2006/main" count="1029" uniqueCount="917">
  <si>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</si>
  <si>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</si>
  <si>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</si>
  <si>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</si>
  <si>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</si>
  <si>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</si>
  <si>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</si>
  <si>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</si>
  <si>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</si>
  <si>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</si>
  <si>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</si>
  <si>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</si>
  <si>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</si>
  <si>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</si>
  <si>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</si>
  <si>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</si>
  <si>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</si>
  <si>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</si>
  <si>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</si>
  <si>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</si>
  <si>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</si>
  <si>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</si>
  <si>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</si>
  <si>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</si>
  <si>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</si>
  <si>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</si>
  <si>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</si>
  <si>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</si>
  <si>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</si>
  <si>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</si>
  <si>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</si>
  <si>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</si>
  <si>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</si>
  <si>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</si>
  <si>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</si>
  <si>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</si>
  <si>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</si>
  <si>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</si>
  <si>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</si>
  <si>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</si>
  <si>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</si>
  <si>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</si>
  <si>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</si>
  <si>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</si>
  <si>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</si>
  <si>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</si>
  <si>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</si>
  <si>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</si>
  <si>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</si>
  <si>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</si>
  <si>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</si>
  <si>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</si>
  <si>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</si>
  <si>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</si>
  <si>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</si>
  <si>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</si>
  <si>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</si>
  <si>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</si>
  <si>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</si>
  <si>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</si>
  <si>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</si>
  <si>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</si>
  <si>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</si>
  <si>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</si>
  <si>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</si>
  <si>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</si>
  <si>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</si>
  <si>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</si>
  <si>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</si>
  <si>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</si>
  <si>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</si>
  <si>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</si>
  <si>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</si>
  <si>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</si>
  <si>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</si>
  <si>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</si>
  <si>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</si>
  <si>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</si>
  <si>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</si>
  <si>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</si>
  <si>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</si>
  <si>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</si>
  <si>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</si>
  <si>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</si>
  <si>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</si>
  <si>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</si>
  <si>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</si>
  <si>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</si>
  <si>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</si>
  <si>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</si>
  <si>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</si>
  <si>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</si>
  <si>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</si>
  <si>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</si>
  <si>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</si>
  <si>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</si>
  <si>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</si>
  <si>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</si>
  <si>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</si>
  <si>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</si>
  <si>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</si>
  <si>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</si>
  <si>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</si>
  <si>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</si>
  <si>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</si>
  <si>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</si>
  <si>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</si>
  <si>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</si>
  <si>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</si>
  <si>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</si>
  <si>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</si>
  <si>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</si>
  <si>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</si>
  <si>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</si>
  <si>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</si>
  <si>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</si>
  <si>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</si>
  <si>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</si>
  <si>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</si>
  <si>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</si>
  <si>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</si>
  <si>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</si>
  <si>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</si>
  <si>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</si>
  <si>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</si>
  <si>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</si>
  <si>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</si>
  <si>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</si>
  <si>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</si>
  <si>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</si>
  <si>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</si>
  <si>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</si>
  <si>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</si>
  <si>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</si>
  <si>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</si>
  <si>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</si>
  <si>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</si>
  <si>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</si>
  <si>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</si>
  <si>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</si>
  <si>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</si>
  <si>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</si>
  <si>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</si>
  <si>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</si>
  <si>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</si>
  <si>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</si>
  <si>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</si>
  <si>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</si>
  <si>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</si>
  <si>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</si>
  <si>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</si>
  <si>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</si>
  <si>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</si>
  <si>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</si>
  <si>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</si>
  <si>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</si>
  <si>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</si>
  <si>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</si>
  <si>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</si>
  <si>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</si>
  <si>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</si>
  <si>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</si>
  <si>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</si>
  <si>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</si>
  <si>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</si>
  <si>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</si>
  <si>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</si>
  <si>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</si>
  <si>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</si>
  <si>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</si>
  <si>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</si>
  <si>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</si>
  <si>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</si>
  <si>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</si>
  <si>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</si>
  <si>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</si>
  <si>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</si>
  <si>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</si>
  <si>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</si>
  <si>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</si>
  <si>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</si>
  <si>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</si>
  <si>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</si>
  <si>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</si>
  <si>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</si>
  <si>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</si>
  <si>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</si>
  <si>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</si>
  <si>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</si>
  <si>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</si>
  <si>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</si>
  <si>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</si>
  <si>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</si>
  <si>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</si>
  <si>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</si>
  <si>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</si>
  <si>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</si>
  <si>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</si>
  <si>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</si>
  <si>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</si>
  <si>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</si>
  <si>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</si>
  <si>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</si>
  <si>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</si>
  <si>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</si>
  <si>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</si>
  <si>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</si>
  <si>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</si>
  <si>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</si>
  <si>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</si>
  <si>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</si>
  <si>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</si>
  <si>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</si>
  <si>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</si>
  <si>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</si>
  <si>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</si>
  <si>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</si>
  <si>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</si>
  <si>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</si>
  <si>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</si>
  <si>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</si>
  <si>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</si>
  <si>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</si>
  <si>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</si>
  <si>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</si>
  <si>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</si>
  <si>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</si>
  <si>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</si>
  <si>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</si>
  <si>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</si>
  <si>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</si>
  <si>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</si>
  <si>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</si>
  <si>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</si>
  <si>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</si>
  <si>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</si>
  <si>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</si>
  <si>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</si>
  <si>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</si>
  <si>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</si>
  <si>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</si>
  <si>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</si>
  <si>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</si>
  <si>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</si>
  <si>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</si>
  <si>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</si>
  <si>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</si>
  <si>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</si>
  <si>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</si>
  <si>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</si>
  <si>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</si>
  <si>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</si>
  <si>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</si>
  <si>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</si>
  <si>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</si>
  <si>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</si>
  <si>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</si>
  <si>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</si>
  <si>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</si>
  <si>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</si>
  <si>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</si>
  <si>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</si>
  <si>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</si>
  <si>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</si>
  <si>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</si>
  <si>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</si>
  <si>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</si>
  <si>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</si>
  <si>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</si>
  <si>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</si>
  <si>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</si>
  <si>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</si>
  <si>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</si>
  <si>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</si>
  <si>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</si>
  <si>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</si>
  <si>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</si>
  <si>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</si>
  <si>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</si>
  <si>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</si>
  <si>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</si>
  <si>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</si>
  <si>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</si>
  <si>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</si>
  <si>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</si>
  <si>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</si>
  <si>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</si>
  <si>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</si>
  <si>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</si>
  <si>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</si>
  <si>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</si>
  <si>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</si>
  <si>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</si>
  <si>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</si>
  <si>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</si>
  <si>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</si>
  <si>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</si>
  <si>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</si>
  <si>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</si>
  <si>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</si>
  <si>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</si>
  <si>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</si>
  <si>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</si>
  <si>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</si>
  <si>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</si>
  <si>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</si>
  <si>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</si>
  <si>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</si>
  <si>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</si>
  <si>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</si>
  <si>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</si>
  <si>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</si>
  <si>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</si>
  <si>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</si>
  <si>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</si>
  <si>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</si>
  <si>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</si>
  <si>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</si>
  <si>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</si>
  <si>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</si>
  <si>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</si>
  <si>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</si>
  <si>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</si>
  <si>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</si>
  <si>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</si>
  <si>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</si>
  <si>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</si>
  <si>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</si>
  <si>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</si>
  <si>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</si>
  <si>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</si>
  <si>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</si>
  <si>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</si>
  <si>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</si>
  <si>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</si>
  <si>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</si>
  <si>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</si>
  <si>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</si>
  <si>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</si>
  <si>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</si>
  <si>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</si>
  <si>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</si>
  <si>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</si>
  <si>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</si>
  <si>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</si>
  <si>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</si>
  <si>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</si>
  <si>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</si>
  <si>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</si>
  <si>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</si>
  <si>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</si>
  <si>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</si>
  <si>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</si>
  <si>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</si>
  <si>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</si>
  <si>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</si>
  <si>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</si>
  <si>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</si>
  <si>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</si>
  <si>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</si>
  <si>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</si>
  <si>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</si>
  <si>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</si>
  <si>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</si>
  <si>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</si>
  <si>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</si>
  <si>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</si>
  <si>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</si>
  <si>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</si>
  <si>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</si>
  <si>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</si>
  <si>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</si>
  <si>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</si>
  <si>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</si>
  <si>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</si>
  <si>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</si>
  <si>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</si>
  <si>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</si>
  <si>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</si>
  <si>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</si>
  <si>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</si>
  <si>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</si>
  <si>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</si>
  <si>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</si>
  <si>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</si>
  <si>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</si>
  <si>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</si>
  <si>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</si>
  <si>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</si>
  <si>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</si>
  <si>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</si>
  <si>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</si>
  <si>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</si>
  <si>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</si>
  <si>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</si>
  <si>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</si>
  <si>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</si>
  <si>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</si>
  <si>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</si>
  <si>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</si>
  <si>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</si>
  <si>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</si>
  <si>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</si>
  <si>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</si>
  <si>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</si>
  <si>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</si>
  <si>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</si>
  <si>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</si>
  <si>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</si>
  <si>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</si>
  <si>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</si>
  <si>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</si>
  <si>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</si>
  <si>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</si>
  <si>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</si>
  <si>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</si>
  <si>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</si>
  <si>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</si>
  <si>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</si>
  <si>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</si>
  <si>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</si>
  <si>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</si>
  <si>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</si>
  <si>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</si>
  <si>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</si>
  <si>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</si>
  <si>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</si>
  <si>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</si>
  <si>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</si>
  <si>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</si>
  <si>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</si>
  <si>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</si>
  <si>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</si>
  <si>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</si>
  <si>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</si>
  <si>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</si>
  <si>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</si>
  <si>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</si>
  <si>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</si>
  <si>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</si>
  <si>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</si>
  <si>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</si>
  <si>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</si>
  <si>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</si>
  <si>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</si>
  <si>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</si>
  <si>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</si>
  <si>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</si>
  <si>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</si>
  <si>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</si>
  <si>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</si>
  <si>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</si>
  <si>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</si>
  <si>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</si>
  <si>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</si>
  <si>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</si>
  <si>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</si>
  <si>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</si>
  <si>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</si>
  <si>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</si>
  <si>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</si>
  <si>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</si>
  <si>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</si>
  <si>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</si>
  <si>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</si>
  <si>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</si>
  <si>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</si>
  <si>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</si>
  <si>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</si>
  <si>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</si>
  <si>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</si>
  <si>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</si>
  <si>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</si>
  <si>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</si>
  <si>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</si>
  <si>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</si>
  <si>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</si>
  <si>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</si>
  <si>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</si>
  <si>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</si>
  <si>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</si>
  <si>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</si>
  <si>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</si>
  <si>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</si>
  <si>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</si>
  <si>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</si>
  <si>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</si>
  <si>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</si>
  <si>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</si>
  <si>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</si>
  <si>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</si>
  <si>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</si>
  <si>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</si>
  <si>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</si>
  <si>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</si>
  <si>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</si>
  <si>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</si>
  <si>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</si>
  <si>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</si>
  <si>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</si>
  <si>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</si>
  <si>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</si>
  <si>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</si>
  <si>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</si>
  <si>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</si>
  <si>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</si>
  <si>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</si>
  <si>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</si>
  <si>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</si>
  <si>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</si>
  <si>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</si>
  <si>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</si>
  <si>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</si>
  <si>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</si>
  <si>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</si>
  <si>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</si>
  <si>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</si>
  <si>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</si>
  <si>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</si>
  <si>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</si>
  <si>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</si>
  <si>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</si>
  <si>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</si>
  <si>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</si>
  <si>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</si>
  <si>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</si>
  <si>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</si>
  <si>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</si>
  <si>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</si>
  <si>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</si>
  <si>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</si>
  <si>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</si>
  <si>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</si>
  <si>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</si>
  <si>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</si>
  <si>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</si>
  <si>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</si>
  <si>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</si>
  <si>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</si>
  <si>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</si>
  <si>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</si>
  <si>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</si>
  <si>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</si>
  <si>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</si>
  <si>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</si>
  <si>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</si>
  <si>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</si>
  <si>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</si>
  <si>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</si>
  <si>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</si>
  <si>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</si>
  <si>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</si>
  <si>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</si>
  <si>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</si>
  <si>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</si>
  <si>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</si>
  <si>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</si>
  <si>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</si>
  <si>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</si>
  <si>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</si>
  <si>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</si>
  <si>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</si>
  <si>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</si>
  <si>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</si>
  <si>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</si>
  <si>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</si>
  <si>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</si>
  <si>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</si>
  <si>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</si>
  <si>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</si>
  <si>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</si>
  <si>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</si>
  <si>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</si>
  <si>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</si>
  <si>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</si>
  <si>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</si>
  <si>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</si>
  <si>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</si>
  <si>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</si>
  <si>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</si>
  <si>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</si>
  <si>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</si>
  <si>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</si>
  <si>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</si>
  <si>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</si>
  <si>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</si>
  <si>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</si>
  <si>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</si>
  <si>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</si>
  <si>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</si>
  <si>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</si>
  <si>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</si>
  <si>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</si>
  <si>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</si>
  <si>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</si>
  <si>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</si>
  <si>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</si>
  <si>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</si>
  <si>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</si>
  <si>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</si>
  <si>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</si>
  <si>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</si>
  <si>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</si>
  <si>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</si>
  <si>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</si>
  <si>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</si>
  <si>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</si>
  <si>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</si>
  <si>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</si>
  <si>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</si>
  <si>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</si>
  <si>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</si>
  <si>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</si>
  <si>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</si>
  <si>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</si>
  <si>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</si>
  <si>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</si>
  <si>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</si>
  <si>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</si>
  <si>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</si>
  <si>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</si>
  <si>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</si>
  <si>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</si>
  <si>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</si>
  <si>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</si>
  <si>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</si>
  <si>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</si>
  <si>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</si>
  <si>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</si>
  <si>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</si>
  <si>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</si>
  <si>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</si>
  <si>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</si>
  <si>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</si>
  <si>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</si>
  <si>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</si>
  <si>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</si>
  <si>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</si>
  <si>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</si>
  <si>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</si>
  <si>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</si>
  <si>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</si>
  <si>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</si>
  <si>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</si>
  <si>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</si>
  <si>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</si>
  <si>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</si>
  <si>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</si>
  <si>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</si>
  <si>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</si>
  <si>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</si>
  <si>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</si>
  <si>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</si>
  <si>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</si>
  <si>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</si>
  <si>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</si>
  <si>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</si>
  <si>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</si>
  <si>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</si>
  <si>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</si>
  <si>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</si>
  <si>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</si>
  <si>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</si>
  <si>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</si>
  <si>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</si>
  <si>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</si>
  <si>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</si>
  <si>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</si>
  <si>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</si>
  <si>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</si>
  <si>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</si>
  <si>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</si>
  <si>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</si>
  <si>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</si>
  <si>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</si>
  <si>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</si>
  <si>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</si>
  <si>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</si>
  <si>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</si>
  <si>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</si>
  <si>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</si>
  <si>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</si>
  <si>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</si>
  <si>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</si>
  <si>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</si>
  <si>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</si>
  <si>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</si>
  <si>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</si>
  <si>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</si>
  <si>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</si>
  <si>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</si>
  <si>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</si>
  <si>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</si>
  <si>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</si>
  <si>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</si>
  <si>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</si>
  <si>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</si>
  <si>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</si>
  <si>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</si>
  <si>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</si>
  <si>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</si>
  <si>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</si>
  <si>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</si>
  <si>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</si>
  <si>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</si>
  <si>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</si>
  <si>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</si>
  <si>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</si>
  <si>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</si>
  <si>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</si>
  <si>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</si>
  <si>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</si>
  <si>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</si>
  <si>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</si>
  <si>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</si>
  <si>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</si>
  <si>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</si>
  <si>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</si>
  <si>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</si>
  <si>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</si>
  <si>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</si>
  <si>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</si>
  <si>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</si>
  <si>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</si>
  <si>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</si>
  <si>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</si>
  <si>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</si>
  <si>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</si>
  <si>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</si>
  <si>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</si>
  <si>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</si>
  <si>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</si>
  <si>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</si>
  <si>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</si>
  <si>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</si>
  <si>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</si>
  <si>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</si>
  <si>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</si>
  <si>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</si>
  <si>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</si>
  <si>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</si>
  <si>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</si>
  <si>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</si>
  <si>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</si>
  <si>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</si>
  <si>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</si>
  <si>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</si>
  <si>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</si>
  <si>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</si>
  <si>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</si>
  <si>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</si>
  <si>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</si>
  <si>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</si>
  <si>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</si>
  <si>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</si>
  <si>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</si>
  <si>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</si>
  <si>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</si>
  <si>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</si>
  <si>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</si>
  <si>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</si>
  <si>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</si>
  <si>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</si>
  <si>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</si>
  <si>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</si>
  <si>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</si>
  <si>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</si>
  <si>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</si>
  <si>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</si>
  <si>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</si>
  <si>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</si>
  <si>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</si>
  <si>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</si>
  <si>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</si>
  <si>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</si>
  <si>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</si>
  <si>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</si>
  <si>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</si>
  <si>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</si>
  <si>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</si>
  <si>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</si>
  <si>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</si>
  <si>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</si>
  <si>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</si>
  <si>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</si>
  <si>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</si>
  <si>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</si>
  <si>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</si>
  <si>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</si>
  <si>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</si>
  <si>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</si>
  <si>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</si>
  <si>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</si>
  <si>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</si>
  <si>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</si>
  <si>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</si>
  <si>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</si>
  <si>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</si>
  <si>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</si>
  <si>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</si>
  <si>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</si>
  <si>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</si>
  <si>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</si>
  <si>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</si>
  <si>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</si>
  <si>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</si>
  <si>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</si>
  <si>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</si>
  <si>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</si>
  <si>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</si>
  <si>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</si>
  <si>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</si>
  <si>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</si>
  <si>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</si>
  <si>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</si>
  <si>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</si>
  <si>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</si>
  <si>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</si>
  <si>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</si>
  <si>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</si>
  <si>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</si>
  <si>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</si>
  <si>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</si>
  <si>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</si>
  <si>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</si>
  <si>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</si>
  <si>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</si>
  <si>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</si>
  <si>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</si>
  <si>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</si>
  <si>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</si>
  <si>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</si>
  <si>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</si>
  <si>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</si>
  <si>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</si>
  <si>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</si>
  <si>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</si>
  <si>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</si>
  <si>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</si>
  <si>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</si>
  <si>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</si>
  <si>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</si>
  <si>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</si>
  <si>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</si>
  <si>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</si>
  <si>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</si>
  <si>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</si>
  <si>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</si>
  <si>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</si>
  <si>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</si>
  <si>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</si>
  <si>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</si>
  <si>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</si>
  <si>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</si>
  <si>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</si>
  <si>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</si>
  <si>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</si>
  <si>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</si>
  <si>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</si>
  <si>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</si>
  <si>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</si>
  <si>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</si>
  <si>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</si>
  <si>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</si>
  <si>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</si>
  <si>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</si>
  <si>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</si>
  <si>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</si>
  <si>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</si>
  <si>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</si>
  <si>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</si>
  <si>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</si>
  <si>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</si>
  <si>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</si>
  <si>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</si>
  <si>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</si>
  <si>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</si>
  <si>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</si>
  <si>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</si>
  <si>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</si>
  <si>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</si>
  <si>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</si>
  <si>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</si>
  <si>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</si>
  <si>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</si>
  <si>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</si>
  <si>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</si>
  <si>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 xml:space="preserve">Gjoba në trafik dhe nga Gjykata </t>
  </si>
  <si>
    <t xml:space="preserve">Licenca për afarizem </t>
  </si>
  <si>
    <t>Participim në Kulturë</t>
  </si>
  <si>
    <t xml:space="preserve">Gjithësej Pagesat </t>
  </si>
  <si>
    <t>SHPENZIMET  2023</t>
  </si>
  <si>
    <t xml:space="preserve">ADMINISTRATA </t>
  </si>
  <si>
    <t>VITI/MUAJI</t>
  </si>
  <si>
    <t>Tatimi në Pronë</t>
  </si>
  <si>
    <t xml:space="preserve">Participim nga donatoret </t>
  </si>
  <si>
    <t>ADMINSTRATA</t>
  </si>
  <si>
    <t xml:space="preserve">2024 Janar </t>
  </si>
  <si>
    <t xml:space="preserve">2024 Shkurt </t>
  </si>
  <si>
    <t xml:space="preserve">2024 Mars </t>
  </si>
  <si>
    <t>2024 Prill</t>
  </si>
  <si>
    <t>2024 Maj</t>
  </si>
  <si>
    <t xml:space="preserve">2024 Qershor </t>
  </si>
  <si>
    <t xml:space="preserve">2024 Korrik </t>
  </si>
  <si>
    <t xml:space="preserve">2024 Gusht </t>
  </si>
  <si>
    <t xml:space="preserve">2024 Shtator </t>
  </si>
  <si>
    <t>2024 Tetor</t>
  </si>
  <si>
    <t xml:space="preserve">2024 Nëntor </t>
  </si>
  <si>
    <t xml:space="preserve">2024 Dhjetor </t>
  </si>
  <si>
    <t>Gjithsej 2024</t>
  </si>
  <si>
    <t>2024 Janar</t>
  </si>
  <si>
    <t>2024 Shkurt</t>
  </si>
  <si>
    <t>2024 Qershor</t>
  </si>
  <si>
    <t>2024 Korrik</t>
  </si>
  <si>
    <t>2024 Gusht</t>
  </si>
  <si>
    <t>2024 Shtator</t>
  </si>
  <si>
    <t>2024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</si>
</sst>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7" fillId="34" borderId="29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9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0" fontId="21" fillId="0" borderId="10" xfId="0" applyFont="1" applyBorder="1"/>
    <xf numFmtId="0" fontId="21" fillId="2" borderId="0" xfId="0" applyFont="1" applyFill="1"/>
    <xf numFmtId="3" fontId="30" fillId="0" borderId="10" xfId="1" applyNumberFormat="1" applyFont="1" applyBorder="1" applyAlignment="1">
      <alignment horizontal="right"/>
    </xf>
    <xf numFmtId="3" fontId="29" fillId="0" borderId="10" xfId="1" applyNumberFormat="1" applyFont="1" applyBorder="1" applyAlignment="1">
      <alignment horizontal="right"/>
    </xf>
    <xf numFmtId="3" fontId="30" fillId="0" borderId="11" xfId="1" applyNumberFormat="1" applyFont="1" applyBorder="1" applyAlignment="1">
      <alignment horizontal="right"/>
    </xf>
    <xf numFmtId="3" fontId="30" fillId="0" borderId="10" xfId="1" applyNumberFormat="1" applyFont="1" applyFill="1" applyBorder="1" applyAlignment="1">
      <alignment horizontal="right"/>
    </xf>
    <xf numFmtId="4" fontId="30" fillId="0" borderId="10" xfId="1" applyNumberFormat="1" applyFont="1" applyBorder="1" applyAlignment="1">
      <alignment horizontal="right"/>
    </xf>
    <xf numFmtId="0" fontId="21" fillId="0" borderId="10" xfId="0" applyFont="1" applyBorder="1" applyAlignment="1">
      <alignment horizontal="center" vertical="center"/>
    </xf>
    <xf numFmtId="3" fontId="1" fillId="0" borderId="10" xfId="1" applyNumberFormat="1" applyFont="1" applyBorder="1" applyAlignment="1">
      <alignment horizontal="right"/>
    </xf>
    <xf numFmtId="3" fontId="1" fillId="0" borderId="10" xfId="1" applyNumberFormat="1" applyFont="1" applyBorder="1"/>
    <xf numFmtId="165" fontId="30" fillId="0" borderId="0" xfId="0" applyNumberFormat="1" applyFont="1"/>
    <xf numFmtId="0" fontId="0" fillId="0" borderId="10" xfId="0" applyBorder="1" applyAlignment="1" applyProtection="1">
      <alignment horizontal="left"/>
      <protection hidden="1"/>
    </xf>
    <xf numFmtId="43" fontId="0" fillId="0" borderId="10" xfId="119" applyFont="1" applyBorder="1" applyProtection="1">
      <protection hidden="1"/>
    </xf>
    <xf numFmtId="43" fontId="17" fillId="34" borderId="29" xfId="119" applyFont="1" applyFill="1" applyBorder="1" applyProtection="1">
      <protection hidden="1"/>
    </xf>
    <xf numFmtId="43" fontId="17" fillId="34" borderId="29" xfId="119" applyFont="1" applyFill="1" applyBorder="1" applyAlignment="1" applyProtection="1">
      <alignment horizontal="center"/>
      <protection hidden="1"/>
    </xf>
    <xf numFmtId="43" fontId="30" fillId="0" borderId="10" xfId="119" applyFont="1" applyBorder="1" applyAlignment="1">
      <alignment horizontal="right"/>
    </xf>
    <xf numFmtId="43" fontId="0" fillId="0" borderId="10" xfId="1" applyFont="1" applyBorder="1"/>
    <xf numFmtId="43" fontId="30" fillId="0" borderId="10" xfId="1" applyFont="1" applyBorder="1" applyAlignment="1">
      <alignment horizontal="right"/>
    </xf>
    <xf numFmtId="43" fontId="0" fillId="2" borderId="0" xfId="1" applyFont="1" applyFill="1"/>
    <xf numFmtId="43" fontId="0" fillId="0" borderId="0" xfId="0" applyNumberFormat="1" applyProtection="1">
      <protection hidden="1"/>
    </xf>
    <xf numFmtId="0" fontId="17" fillId="2" borderId="12" xfId="0" applyFont="1" applyFill="1" applyBorder="1" applyAlignment="1" applyProtection="1">
      <alignment horizontal="center" vertical="center" wrapText="1"/>
      <protection hidden="1"/>
    </xf>
    <xf numFmtId="0" fontId="17" fillId="39" borderId="13" xfId="0" applyFont="1" applyFill="1" applyBorder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 wrapText="1"/>
      <protection hidden="1"/>
    </xf>
    <xf numFmtId="0" fontId="17" fillId="39" borderId="23" xfId="0" applyFont="1" applyFill="1" applyBorder="1" applyAlignment="1" applyProtection="1">
      <alignment horizontal="center" vertical="center" wrapText="1"/>
      <protection hidden="1"/>
    </xf>
    <xf numFmtId="0" fontId="17" fillId="34" borderId="13" xfId="0" applyFont="1" applyFill="1" applyBorder="1" applyAlignment="1" applyProtection="1">
      <alignment horizontal="center" vertical="center"/>
      <protection hidden="1"/>
    </xf>
    <xf numFmtId="0" fontId="17" fillId="34" borderId="13" xfId="0" applyFont="1" applyFill="1" applyBorder="1" applyAlignment="1" applyProtection="1">
      <alignment horizontal="center" vertical="center" wrapText="1"/>
      <protection hidden="1"/>
    </xf>
    <xf numFmtId="0" fontId="17" fillId="34" borderId="23" xfId="0" applyFont="1" applyFill="1" applyBorder="1" applyAlignment="1" applyProtection="1">
      <alignment horizontal="center" vertical="center" wrapText="1"/>
      <protection hidden="1"/>
    </xf>
    <xf numFmtId="0" fontId="23" fillId="34" borderId="23" xfId="0" applyFont="1" applyFill="1" applyBorder="1" applyAlignment="1" applyProtection="1">
      <alignment horizontal="center" vertical="center" wrapText="1"/>
      <protection hidden="1"/>
    </xf>
    <xf numFmtId="0" fontId="17" fillId="35" borderId="13" xfId="0" applyFont="1" applyFill="1" applyBorder="1" applyAlignment="1" applyProtection="1">
      <alignment horizontal="center" vertical="center"/>
      <protection hidden="1"/>
    </xf>
    <xf numFmtId="0" fontId="17" fillId="35" borderId="13" xfId="0" applyFont="1" applyFill="1" applyBorder="1" applyAlignment="1" applyProtection="1">
      <alignment horizontal="center" vertical="center" wrapText="1"/>
      <protection hidden="1"/>
    </xf>
    <xf numFmtId="0" fontId="17" fillId="35" borderId="23" xfId="0" applyFont="1" applyFill="1" applyBorder="1" applyAlignment="1" applyProtection="1">
      <alignment horizontal="center" vertical="center" wrapText="1"/>
      <protection hidden="1"/>
    </xf>
    <xf numFmtId="0" fontId="23" fillId="35" borderId="23" xfId="0" applyFont="1" applyFill="1" applyBorder="1" applyAlignment="1" applyProtection="1">
      <alignment horizontal="center" vertical="center" wrapText="1"/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23" fillId="35" borderId="23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17" fillId="34" borderId="15" xfId="0" applyFont="1" applyFill="1" applyBorder="1" applyAlignment="1" applyProtection="1">
      <alignment horizontal="center" vertical="center" wrapText="1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17" fillId="39" borderId="12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2" xfId="0" applyBorder="1" applyProtection="1">
      <protection hidden="1"/>
    </xf>
    <xf numFmtId="43" fontId="0" fillId="0" borderId="12" xfId="1" applyFont="1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43" fontId="0" fillId="0" borderId="12" xfId="0" applyNumberFormat="1" applyBorder="1" applyProtection="1">
      <protection hidden="1"/>
    </xf>
    <xf numFmtId="43" fontId="0" fillId="0" borderId="12" xfId="0" applyNumberFormat="1" applyBorder="1" applyAlignment="1" applyProtection="1">
      <alignment horizontal="center"/>
      <protection hidden="1"/>
    </xf>
    <xf numFmtId="164" fontId="0" fillId="0" borderId="12" xfId="0" applyNumberFormat="1" applyBorder="1" applyProtection="1">
      <protection hidden="1"/>
    </xf>
    <xf numFmtId="4" fontId="0" fillId="0" borderId="12" xfId="0" applyNumberFormat="1" applyBorder="1"/>
    <xf numFmtId="164" fontId="0" fillId="0" borderId="12" xfId="0" applyNumberFormat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" fontId="0" fillId="0" borderId="12" xfId="0" applyNumberFormat="1" applyBorder="1" applyProtection="1">
      <protection hidden="1"/>
    </xf>
    <xf numFmtId="166" fontId="0" fillId="0" borderId="12" xfId="0" applyNumberFormat="1" applyBorder="1" applyProtection="1">
      <protection hidden="1"/>
    </xf>
    <xf numFmtId="4" fontId="0" fillId="0" borderId="12" xfId="0" applyNumberFormat="1" applyBorder="1" applyAlignment="1" applyProtection="1">
      <alignment horizontal="center"/>
      <protection hidden="1"/>
    </xf>
    <xf numFmtId="3" fontId="0" fillId="0" borderId="12" xfId="0" applyNumberFormat="1" applyBorder="1" applyProtection="1">
      <protection hidden="1"/>
    </xf>
    <xf numFmtId="0" fontId="17" fillId="40" borderId="12" xfId="0" applyFont="1" applyFill="1" applyBorder="1" applyProtection="1">
      <protection hidden="1"/>
    </xf>
    <xf numFmtId="0" fontId="0" fillId="40" borderId="12" xfId="0" applyFill="1" applyBorder="1" applyProtection="1">
      <protection hidden="1"/>
    </xf>
    <xf numFmtId="0" fontId="0" fillId="40" borderId="12" xfId="0" applyFill="1" applyBorder="1" applyAlignment="1" applyProtection="1">
      <alignment horizontal="center"/>
      <protection hidden="1"/>
    </xf>
    <xf numFmtId="0" fontId="17" fillId="2" borderId="18" xfId="0" applyFont="1" applyFill="1" applyBorder="1" applyAlignment="1" applyProtection="1">
      <alignment horizontal="center" wrapText="1"/>
      <protection hidden="1"/>
    </xf>
    <xf numFmtId="0" fontId="17" fillId="39" borderId="13" xfId="0" applyFont="1" applyFill="1" applyBorder="1" applyAlignment="1" applyProtection="1">
      <alignment horizontal="center" vertical="center" wrapText="1"/>
      <protection hidden="1"/>
    </xf>
    <xf numFmtId="0" fontId="17" fillId="39" borderId="14" xfId="0" applyFont="1" applyFill="1" applyBorder="1" applyAlignment="1" applyProtection="1">
      <alignment horizontal="center" vertical="center" wrapText="1"/>
      <protection hidden="1"/>
    </xf>
    <xf numFmtId="43" fontId="17" fillId="40" borderId="10" xfId="119" applyFont="1" applyFill="1" applyBorder="1" applyProtection="1">
      <protection hidden="1"/>
    </xf>
    <xf numFmtId="43" fontId="31" fillId="0" borderId="10" xfId="119" applyFont="1" applyBorder="1" applyProtection="1">
      <protection hidden="1"/>
    </xf>
    <xf numFmtId="43" fontId="31" fillId="0" borderId="12" xfId="0" applyNumberFormat="1" applyFont="1" applyBorder="1" applyAlignment="1" applyProtection="1">
      <alignment horizontal="center"/>
      <protection hidden="1"/>
    </xf>
    <xf numFmtId="43" fontId="31" fillId="0" borderId="12" xfId="0" applyNumberFormat="1" applyFont="1" applyBorder="1" applyProtection="1">
      <protection hidden="1"/>
    </xf>
    <xf numFmtId="0" fontId="21" fillId="0" borderId="32" xfId="0" applyFont="1" applyBorder="1" applyAlignment="1">
      <alignment horizontal="center" vertical="center"/>
    </xf>
    <xf numFmtId="0" fontId="17" fillId="34" borderId="32" xfId="0" applyFont="1" applyFill="1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/>
    <xf numFmtId="0" fontId="17" fillId="2" borderId="12" xfId="0" applyFont="1" applyFill="1" applyBorder="1"/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43" fontId="17" fillId="34" borderId="32" xfId="1" applyFont="1" applyFill="1" applyBorder="1"/>
    <xf numFmtId="43" fontId="17" fillId="2" borderId="12" xfId="1" applyFont="1" applyFill="1" applyBorder="1"/>
    <xf numFmtId="43" fontId="17" fillId="40" borderId="12" xfId="0" applyNumberFormat="1" applyFont="1" applyFill="1" applyBorder="1" applyAlignment="1" applyProtection="1">
      <alignment horizontal="center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1076325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W34"/>
  <sheetViews>
    <sheetView tabSelected="1" zoomScaleNormal="100" zoomScaleSheetLayoutView="80" workbookViewId="0">
      <pane xSplit="2" ySplit="5" topLeftCell="F6" activePane="bottomRight" state="frozen"/>
      <selection pane="topRight" activeCell="B1" sqref="B1"/>
      <selection pane="bottomLeft" activeCell="A6" sqref="A6"/>
      <selection pane="bottomRight" activeCell="K25" sqref="K25"/>
    </sheetView>
  </sheetViews>
  <sheetFormatPr defaultColWidth="9.140625" defaultRowHeight="15" x14ac:dyDescent="0.25"/>
  <cols>
    <col min="1" max="1" width="5.42578125" style="58" customWidth="1"/>
    <col min="2" max="2" width="17.140625" style="58" customWidth="1"/>
    <col min="3" max="3" width="13.85546875" style="58" customWidth="1"/>
    <col min="4" max="4" width="14" style="58" customWidth="1"/>
    <col min="5" max="5" width="17.5703125" style="71" customWidth="1"/>
    <col min="6" max="6" width="13.85546875" style="71" customWidth="1"/>
    <col min="7" max="7" width="14.42578125" style="58" customWidth="1"/>
    <col min="8" max="8" width="13.5703125" style="58" customWidth="1"/>
    <col min="9" max="9" width="12.28515625" style="58" customWidth="1"/>
    <col min="10" max="10" width="13" style="58" customWidth="1"/>
    <col min="11" max="11" width="14" style="58" customWidth="1"/>
    <col min="12" max="12" width="14.140625" style="58" customWidth="1"/>
    <col min="13" max="13" width="13.42578125" style="58" customWidth="1"/>
    <col min="14" max="15" width="11.28515625" style="58" customWidth="1"/>
    <col min="16" max="16" width="13.28515625" style="58" customWidth="1"/>
    <col min="17" max="17" width="11.28515625" style="58" customWidth="1"/>
    <col min="18" max="18" width="14.42578125" style="58" customWidth="1"/>
    <col min="19" max="19" width="14" style="58" customWidth="1"/>
    <col min="20" max="20" width="12.85546875" style="58" customWidth="1"/>
    <col min="21" max="21" width="10.7109375" style="58" customWidth="1"/>
    <col min="22" max="22" width="13" style="58" customWidth="1"/>
    <col min="23" max="23" width="11.42578125" style="58" customWidth="1"/>
    <col min="24" max="16384" width="9.140625" style="58"/>
  </cols>
  <sheetData>
    <row r="1" spans="1:23" ht="30.75" customHeight="1" x14ac:dyDescent="0.25">
      <c r="A1" s="55" t="str">
        <f>IF(L!$A$1=1,L!G2,IF(L!$A$1=2,L!G11,L!G21))</f>
        <v>Tabela 1: Pagesat</v>
      </c>
      <c r="B1" s="56"/>
      <c r="C1" s="57"/>
      <c r="D1" s="122" t="s">
        <v>609</v>
      </c>
      <c r="E1" s="59"/>
      <c r="F1" s="59"/>
      <c r="G1" s="57"/>
      <c r="H1" s="57"/>
      <c r="I1" s="57"/>
      <c r="J1" s="57"/>
      <c r="K1" s="57"/>
      <c r="N1" s="72"/>
      <c r="O1"/>
      <c r="P1" s="72"/>
      <c r="Q1" s="72"/>
      <c r="S1" s="72"/>
    </row>
    <row r="2" spans="1:23" ht="18.75" customHeight="1" x14ac:dyDescent="0.25">
      <c r="A2" s="78" t="s">
        <v>875</v>
      </c>
      <c r="B2" s="60"/>
      <c r="C2" s="60"/>
      <c r="D2" s="123"/>
      <c r="E2" s="61"/>
      <c r="F2" s="61"/>
      <c r="G2" s="61"/>
      <c r="H2" s="61"/>
      <c r="I2" s="61"/>
      <c r="J2" s="61"/>
      <c r="K2" s="61"/>
      <c r="P2" s="72"/>
    </row>
    <row r="3" spans="1:23" ht="12.75" customHeight="1" x14ac:dyDescent="0.25">
      <c r="A3" s="124"/>
      <c r="B3" s="124"/>
      <c r="C3" s="62"/>
      <c r="D3" s="64"/>
      <c r="E3" s="63"/>
      <c r="F3" s="146"/>
      <c r="G3" s="65"/>
      <c r="H3" s="65"/>
      <c r="I3" s="65"/>
      <c r="J3" s="65"/>
      <c r="K3" s="66"/>
      <c r="L3" s="63"/>
      <c r="M3" s="65"/>
      <c r="N3" s="65"/>
      <c r="O3" s="65"/>
      <c r="P3" s="65"/>
      <c r="Q3" s="66"/>
      <c r="R3" s="63"/>
      <c r="S3" s="65"/>
      <c r="T3" s="65"/>
      <c r="U3" s="65"/>
      <c r="V3" s="65"/>
      <c r="W3" s="66"/>
    </row>
    <row r="4" spans="1:23" ht="12.75" customHeight="1" x14ac:dyDescent="0.25">
      <c r="A4" s="124"/>
      <c r="B4" s="124"/>
      <c r="C4" s="62"/>
      <c r="D4" s="64"/>
      <c r="E4" s="126" t="s">
        <v>892</v>
      </c>
      <c r="F4" s="147"/>
      <c r="G4" s="104"/>
      <c r="H4" s="105"/>
      <c r="I4" s="105"/>
      <c r="J4" s="105"/>
      <c r="K4" s="105"/>
      <c r="L4" s="117" t="s">
        <v>868</v>
      </c>
      <c r="M4" s="107"/>
      <c r="N4" s="108"/>
      <c r="O4" s="108"/>
      <c r="P4" s="108"/>
      <c r="Q4" s="108"/>
      <c r="R4" s="115" t="s">
        <v>869</v>
      </c>
      <c r="S4" s="111"/>
      <c r="T4" s="112"/>
      <c r="U4" s="112"/>
      <c r="V4" s="112"/>
      <c r="W4" s="112"/>
    </row>
    <row r="5" spans="1:23" s="68" customFormat="1" ht="57" customHeight="1" x14ac:dyDescent="0.25">
      <c r="A5" s="125"/>
      <c r="B5" s="125"/>
      <c r="C5" s="67" t="s">
        <v>890</v>
      </c>
      <c r="D5" s="103" t="s">
        <v>891</v>
      </c>
      <c r="E5" s="126"/>
      <c r="F5" s="148" t="s">
        <v>896</v>
      </c>
      <c r="G5" s="106" t="str">
        <f>IF(L!$A$1=1,L!T4,IF(L!$A$1=2,L!T13,L!T23))</f>
        <v>Paga</v>
      </c>
      <c r="H5" s="106" t="str">
        <f>IF(L!$A$1=1,L!U4,IF(L!$A$1=2,L!U13,L!U23))</f>
        <v>Mallra dhe shërbime</v>
      </c>
      <c r="I5" s="106" t="str">
        <f>IF(L!$A$1=1,L!V4,IF(L!$A$1=2,L!V13,L!V23))</f>
        <v>Shpenzime komunale</v>
      </c>
      <c r="J5" s="106" t="str">
        <f>IF(L!$A$1=1,L!W4,IF(L!$A$1=2,L!W13,L!W23))</f>
        <v>Subvencione dhe Transfere</v>
      </c>
      <c r="K5" s="106" t="str">
        <f>IF(L!$A$1=1,L!X4,IF(L!$A$1=2,L!X13,L!X23))</f>
        <v>Shpenzime Kapitale</v>
      </c>
      <c r="L5" s="118"/>
      <c r="M5" s="109" t="s">
        <v>0</v>
      </c>
      <c r="N5" s="109" t="s">
        <v>32</v>
      </c>
      <c r="O5" s="109" t="s">
        <v>33</v>
      </c>
      <c r="P5" s="110" t="s">
        <v>21</v>
      </c>
      <c r="Q5" s="109" t="s">
        <v>35</v>
      </c>
      <c r="R5" s="116"/>
      <c r="S5" s="113" t="s">
        <v>0</v>
      </c>
      <c r="T5" s="113" t="s">
        <v>32</v>
      </c>
      <c r="U5" s="113" t="s">
        <v>33</v>
      </c>
      <c r="V5" s="114" t="s">
        <v>21</v>
      </c>
      <c r="W5" s="113" t="s">
        <v>35</v>
      </c>
    </row>
    <row r="6" spans="1:23" x14ac:dyDescent="0.25">
      <c r="A6" s="119">
        <v>2023</v>
      </c>
      <c r="B6" s="69" t="s">
        <v>880</v>
      </c>
      <c r="C6" s="95">
        <f>G6+M6+S6</f>
        <v>504002.77</v>
      </c>
      <c r="D6" s="95">
        <f>E6+L6+R6</f>
        <v>504002.77</v>
      </c>
      <c r="E6" s="95">
        <f>SUM(G6:K6)</f>
        <v>106216.2</v>
      </c>
      <c r="F6" s="95">
        <f>G6+H6+I6+J6+K6</f>
        <v>106216.2</v>
      </c>
      <c r="G6" s="95">
        <v>106216.2</v>
      </c>
      <c r="H6" s="95">
        <v>0</v>
      </c>
      <c r="I6" s="95">
        <v>0</v>
      </c>
      <c r="J6" s="95">
        <v>0</v>
      </c>
      <c r="K6" s="95">
        <v>0</v>
      </c>
      <c r="L6" s="95">
        <f>SUM(M6:Q6)</f>
        <v>315493.84000000003</v>
      </c>
      <c r="M6" s="95">
        <v>315493.84000000003</v>
      </c>
      <c r="N6" s="95">
        <v>0</v>
      </c>
      <c r="O6" s="95">
        <v>0</v>
      </c>
      <c r="P6" s="95">
        <v>0</v>
      </c>
      <c r="Q6" s="95">
        <v>0</v>
      </c>
      <c r="R6" s="95">
        <f>SUM(S6:W6)</f>
        <v>82292.73</v>
      </c>
      <c r="S6" s="95">
        <v>82292.73</v>
      </c>
      <c r="T6" s="95">
        <v>0</v>
      </c>
      <c r="U6" s="95">
        <v>0</v>
      </c>
      <c r="V6" s="95">
        <v>0</v>
      </c>
      <c r="W6" s="95">
        <v>0</v>
      </c>
    </row>
    <row r="7" spans="1:23" x14ac:dyDescent="0.25">
      <c r="A7" s="119"/>
      <c r="B7" s="69" t="s">
        <v>881</v>
      </c>
      <c r="C7" s="95">
        <f>D7</f>
        <v>840523.08999999985</v>
      </c>
      <c r="D7" s="95">
        <f>E7+L7+R7</f>
        <v>840523.08999999985</v>
      </c>
      <c r="E7" s="95">
        <f>SUM(G7:K7)</f>
        <v>226248.52999999997</v>
      </c>
      <c r="F7" s="95">
        <f t="shared" ref="F7:F18" si="0">G7+H7+I7+J7+K7</f>
        <v>226248.52999999997</v>
      </c>
      <c r="G7" s="95">
        <v>129777.59</v>
      </c>
      <c r="H7" s="95">
        <v>76536.08</v>
      </c>
      <c r="I7" s="95">
        <v>19634.86</v>
      </c>
      <c r="J7" s="95">
        <v>300</v>
      </c>
      <c r="K7" s="95">
        <v>0</v>
      </c>
      <c r="L7" s="95">
        <f>SUM(M7:Q7)</f>
        <v>454169.61</v>
      </c>
      <c r="M7" s="95">
        <v>454169.61</v>
      </c>
      <c r="N7" s="95">
        <v>0</v>
      </c>
      <c r="O7" s="95">
        <v>0</v>
      </c>
      <c r="P7" s="95">
        <v>0</v>
      </c>
      <c r="Q7" s="95">
        <v>0</v>
      </c>
      <c r="R7" s="95">
        <f>SUM(S7:W7)</f>
        <v>160104.94999999998</v>
      </c>
      <c r="S7" s="95">
        <v>118080.92</v>
      </c>
      <c r="T7" s="95">
        <v>31448.32</v>
      </c>
      <c r="U7" s="95">
        <v>5575.71</v>
      </c>
      <c r="V7" s="95">
        <v>5000</v>
      </c>
      <c r="W7" s="95">
        <v>0</v>
      </c>
    </row>
    <row r="8" spans="1:23" x14ac:dyDescent="0.25">
      <c r="A8" s="119"/>
      <c r="B8" s="94" t="s">
        <v>764</v>
      </c>
      <c r="C8" s="95">
        <f>D8</f>
        <v>1269399.18</v>
      </c>
      <c r="D8" s="95">
        <f>E8+L8+R8</f>
        <v>1269399.18</v>
      </c>
      <c r="E8" s="95">
        <f>SUM(G8:K8)</f>
        <v>341693.11000000004</v>
      </c>
      <c r="F8" s="95">
        <f t="shared" si="0"/>
        <v>341693.11000000004</v>
      </c>
      <c r="G8" s="95">
        <v>135001.07</v>
      </c>
      <c r="H8" s="95">
        <v>146674.09</v>
      </c>
      <c r="I8" s="95">
        <v>11037.31</v>
      </c>
      <c r="J8" s="95">
        <v>14000</v>
      </c>
      <c r="K8" s="95">
        <v>34980.639999999999</v>
      </c>
      <c r="L8" s="95">
        <f>SUM(M8:Q8)</f>
        <v>764137.63</v>
      </c>
      <c r="M8" s="95">
        <v>727171.97</v>
      </c>
      <c r="N8" s="95">
        <v>28305.66</v>
      </c>
      <c r="O8" s="95">
        <v>8660</v>
      </c>
      <c r="P8" s="95">
        <v>0</v>
      </c>
      <c r="Q8" s="95">
        <v>0</v>
      </c>
      <c r="R8" s="95">
        <f>SUM(S8:W8)</f>
        <v>163568.44</v>
      </c>
      <c r="S8" s="95">
        <v>95854.39</v>
      </c>
      <c r="T8" s="95">
        <v>32325.09</v>
      </c>
      <c r="U8" s="95">
        <v>4538.96</v>
      </c>
      <c r="V8" s="95">
        <v>30850</v>
      </c>
      <c r="W8" s="95">
        <v>0</v>
      </c>
    </row>
    <row r="9" spans="1:23" x14ac:dyDescent="0.25">
      <c r="A9" s="119"/>
      <c r="B9" s="94" t="s">
        <v>767</v>
      </c>
      <c r="C9" s="95">
        <f t="shared" ref="C9:C17" si="1">D9</f>
        <v>1123696.8399999999</v>
      </c>
      <c r="D9" s="95">
        <f>E9+L9+R9</f>
        <v>1123696.8399999999</v>
      </c>
      <c r="E9" s="95">
        <f>SUM(G9:K9)</f>
        <v>489306.65</v>
      </c>
      <c r="F9" s="150">
        <f t="shared" si="0"/>
        <v>489306.65</v>
      </c>
      <c r="G9" s="95">
        <v>137308.48000000001</v>
      </c>
      <c r="H9" s="95">
        <v>132187.82999999999</v>
      </c>
      <c r="I9" s="95">
        <v>11109.93</v>
      </c>
      <c r="J9" s="95">
        <v>3400</v>
      </c>
      <c r="K9" s="95">
        <v>205300.41</v>
      </c>
      <c r="L9" s="150">
        <f>SUM(M9:Q9)</f>
        <v>520516.77999999997</v>
      </c>
      <c r="M9" s="95">
        <v>474723.6</v>
      </c>
      <c r="N9" s="95">
        <v>41093.699999999997</v>
      </c>
      <c r="O9" s="95">
        <v>4699.4799999999996</v>
      </c>
      <c r="P9" s="95">
        <v>0</v>
      </c>
      <c r="Q9" s="95">
        <v>0</v>
      </c>
      <c r="R9" s="150">
        <f>SUM(S9:W9)</f>
        <v>113873.41</v>
      </c>
      <c r="S9" s="95">
        <v>95346.49</v>
      </c>
      <c r="T9" s="95">
        <v>14923.67</v>
      </c>
      <c r="U9" s="95">
        <v>2243.25</v>
      </c>
      <c r="V9" s="95">
        <v>1360</v>
      </c>
      <c r="W9" s="95">
        <v>0</v>
      </c>
    </row>
    <row r="10" spans="1:23" x14ac:dyDescent="0.25">
      <c r="A10" s="119"/>
      <c r="B10" s="94" t="s">
        <v>769</v>
      </c>
      <c r="C10" s="95">
        <f t="shared" si="1"/>
        <v>830278.8</v>
      </c>
      <c r="D10" s="95">
        <f t="shared" ref="D10:D17" si="2">E10+L10+R10</f>
        <v>830278.8</v>
      </c>
      <c r="E10" s="95">
        <f t="shared" ref="E10:E17" si="3">SUM(G10:K10)</f>
        <v>237618.67</v>
      </c>
      <c r="F10" s="150">
        <f t="shared" si="0"/>
        <v>237618.67</v>
      </c>
      <c r="G10" s="95">
        <v>139947.88</v>
      </c>
      <c r="H10" s="95">
        <v>65386.16</v>
      </c>
      <c r="I10" s="95">
        <v>7804.63</v>
      </c>
      <c r="J10" s="95">
        <v>24480</v>
      </c>
      <c r="K10" s="95">
        <v>0</v>
      </c>
      <c r="L10" s="150">
        <f t="shared" ref="L10:L16" si="4">SUM(M10:Q10)</f>
        <v>449179.7</v>
      </c>
      <c r="M10" s="95">
        <v>415106.12</v>
      </c>
      <c r="N10" s="95">
        <v>30133.37</v>
      </c>
      <c r="O10" s="95">
        <v>3940.21</v>
      </c>
      <c r="P10" s="95">
        <v>0</v>
      </c>
      <c r="Q10" s="95">
        <v>0</v>
      </c>
      <c r="R10" s="150">
        <f t="shared" ref="R10:R17" si="5">SUM(S10:W10)</f>
        <v>143480.43</v>
      </c>
      <c r="S10" s="95">
        <v>95761.24</v>
      </c>
      <c r="T10" s="95">
        <v>23500.84</v>
      </c>
      <c r="U10" s="95">
        <v>3268.35</v>
      </c>
      <c r="V10" s="95">
        <v>20950</v>
      </c>
      <c r="W10" s="95">
        <v>0</v>
      </c>
    </row>
    <row r="11" spans="1:23" x14ac:dyDescent="0.25">
      <c r="A11" s="119"/>
      <c r="B11" s="94" t="s">
        <v>882</v>
      </c>
      <c r="C11" s="95">
        <f t="shared" si="1"/>
        <v>928845</v>
      </c>
      <c r="D11" s="95">
        <f t="shared" si="2"/>
        <v>928845</v>
      </c>
      <c r="E11" s="95">
        <f t="shared" si="3"/>
        <v>376593.83</v>
      </c>
      <c r="F11" s="150">
        <f t="shared" si="0"/>
        <v>376593.83</v>
      </c>
      <c r="G11" s="95">
        <v>138559.73000000001</v>
      </c>
      <c r="H11" s="95">
        <v>60244.11</v>
      </c>
      <c r="I11" s="95">
        <v>3931.49</v>
      </c>
      <c r="J11" s="95">
        <v>63050</v>
      </c>
      <c r="K11" s="95">
        <v>110808.5</v>
      </c>
      <c r="L11" s="150">
        <f t="shared" si="4"/>
        <v>422549.39</v>
      </c>
      <c r="M11" s="95">
        <v>401023.38</v>
      </c>
      <c r="N11" s="95">
        <v>18002.38</v>
      </c>
      <c r="O11" s="95">
        <v>3523.63</v>
      </c>
      <c r="P11" s="95">
        <v>0</v>
      </c>
      <c r="Q11" s="95">
        <v>0</v>
      </c>
      <c r="R11" s="150">
        <f t="shared" si="5"/>
        <v>129701.78</v>
      </c>
      <c r="S11" s="95">
        <v>95016.960000000006</v>
      </c>
      <c r="T11" s="95">
        <v>17549.97</v>
      </c>
      <c r="U11" s="95">
        <v>2439.6999999999998</v>
      </c>
      <c r="V11" s="95">
        <v>10050</v>
      </c>
      <c r="W11" s="95">
        <v>4645.1499999999996</v>
      </c>
    </row>
    <row r="12" spans="1:23" x14ac:dyDescent="0.25">
      <c r="A12" s="119"/>
      <c r="B12" s="94" t="s">
        <v>883</v>
      </c>
      <c r="C12" s="95">
        <f t="shared" si="1"/>
        <v>1109013.52</v>
      </c>
      <c r="D12" s="95">
        <f t="shared" si="2"/>
        <v>1109013.52</v>
      </c>
      <c r="E12" s="95">
        <f t="shared" si="3"/>
        <v>358831.35000000003</v>
      </c>
      <c r="F12" s="150">
        <f t="shared" si="0"/>
        <v>358831.35000000003</v>
      </c>
      <c r="G12" s="95">
        <v>144112.1</v>
      </c>
      <c r="H12" s="95">
        <v>156958.48000000001</v>
      </c>
      <c r="I12" s="95">
        <v>15397.27</v>
      </c>
      <c r="J12" s="95">
        <v>23315.5</v>
      </c>
      <c r="K12" s="95">
        <v>19048</v>
      </c>
      <c r="L12" s="150">
        <f t="shared" si="4"/>
        <v>582182.95000000007</v>
      </c>
      <c r="M12" s="95">
        <v>501749.71</v>
      </c>
      <c r="N12" s="95">
        <v>14125.71</v>
      </c>
      <c r="O12" s="95">
        <v>1847.53</v>
      </c>
      <c r="P12" s="95">
        <v>64460</v>
      </c>
      <c r="Q12" s="95">
        <v>0</v>
      </c>
      <c r="R12" s="150">
        <f t="shared" si="5"/>
        <v>167999.22</v>
      </c>
      <c r="S12" s="95">
        <v>97798.68</v>
      </c>
      <c r="T12" s="95">
        <v>23099.35</v>
      </c>
      <c r="U12" s="95">
        <v>1501.19</v>
      </c>
      <c r="V12" s="95">
        <v>45600</v>
      </c>
      <c r="W12" s="95">
        <v>0</v>
      </c>
    </row>
    <row r="13" spans="1:23" x14ac:dyDescent="0.25">
      <c r="A13" s="119"/>
      <c r="B13" s="94" t="s">
        <v>884</v>
      </c>
      <c r="C13" s="95">
        <f t="shared" si="1"/>
        <v>1041569.3300000001</v>
      </c>
      <c r="D13" s="95">
        <f t="shared" si="2"/>
        <v>1041569.3300000001</v>
      </c>
      <c r="E13" s="95">
        <f t="shared" si="3"/>
        <v>431017.86000000004</v>
      </c>
      <c r="F13" s="150">
        <f t="shared" si="0"/>
        <v>431017.86000000004</v>
      </c>
      <c r="G13" s="95">
        <v>132183.67000000001</v>
      </c>
      <c r="H13" s="95">
        <v>93319.14</v>
      </c>
      <c r="I13" s="95">
        <v>7991.85</v>
      </c>
      <c r="J13" s="95">
        <v>36961</v>
      </c>
      <c r="K13" s="95">
        <v>160562.20000000001</v>
      </c>
      <c r="L13" s="150">
        <f t="shared" si="4"/>
        <v>437501.81</v>
      </c>
      <c r="M13" s="95">
        <v>397928.72</v>
      </c>
      <c r="N13" s="95">
        <v>38824.26</v>
      </c>
      <c r="O13" s="95">
        <v>748.83</v>
      </c>
      <c r="P13" s="95">
        <v>0</v>
      </c>
      <c r="Q13" s="95">
        <v>0</v>
      </c>
      <c r="R13" s="150">
        <f t="shared" si="5"/>
        <v>173049.66</v>
      </c>
      <c r="S13" s="95">
        <v>104316.59</v>
      </c>
      <c r="T13" s="95">
        <v>13922.11</v>
      </c>
      <c r="U13" s="95">
        <v>2280.96</v>
      </c>
      <c r="V13" s="95">
        <v>350</v>
      </c>
      <c r="W13" s="95">
        <v>52180</v>
      </c>
    </row>
    <row r="14" spans="1:23" x14ac:dyDescent="0.25">
      <c r="A14" s="119"/>
      <c r="B14" s="94" t="s">
        <v>885</v>
      </c>
      <c r="C14" s="95">
        <f t="shared" si="1"/>
        <v>1124274.72</v>
      </c>
      <c r="D14" s="95">
        <f t="shared" si="2"/>
        <v>1124274.72</v>
      </c>
      <c r="E14" s="95">
        <f>SUM(G14:K14)</f>
        <v>436446.46</v>
      </c>
      <c r="F14" s="150">
        <f t="shared" si="0"/>
        <v>436446.46</v>
      </c>
      <c r="G14" s="95">
        <v>159367.89000000001</v>
      </c>
      <c r="H14" s="95">
        <v>68808.509999999995</v>
      </c>
      <c r="I14" s="95">
        <v>7451.66</v>
      </c>
      <c r="J14" s="95">
        <v>6972</v>
      </c>
      <c r="K14" s="95">
        <v>193846.39999999999</v>
      </c>
      <c r="L14" s="150">
        <f t="shared" si="4"/>
        <v>516280.72</v>
      </c>
      <c r="M14" s="95">
        <v>393348.04</v>
      </c>
      <c r="N14" s="95">
        <v>41490.959999999999</v>
      </c>
      <c r="O14" s="95">
        <v>2775.92</v>
      </c>
      <c r="P14" s="95">
        <v>950</v>
      </c>
      <c r="Q14" s="95">
        <v>77715.8</v>
      </c>
      <c r="R14" s="150">
        <f t="shared" si="5"/>
        <v>171547.53999999998</v>
      </c>
      <c r="S14" s="95">
        <v>92027.81</v>
      </c>
      <c r="T14" s="95">
        <v>7042.48</v>
      </c>
      <c r="U14" s="95">
        <v>3683.75</v>
      </c>
      <c r="V14" s="95">
        <v>35000</v>
      </c>
      <c r="W14" s="95">
        <v>33793.5</v>
      </c>
    </row>
    <row r="15" spans="1:23" x14ac:dyDescent="0.25">
      <c r="A15" s="120"/>
      <c r="B15" s="94" t="s">
        <v>783</v>
      </c>
      <c r="C15" s="95">
        <f t="shared" si="1"/>
        <v>1322873.4500000002</v>
      </c>
      <c r="D15" s="95">
        <f t="shared" si="2"/>
        <v>1322873.4500000002</v>
      </c>
      <c r="E15" s="95">
        <f t="shared" si="3"/>
        <v>642780.09</v>
      </c>
      <c r="F15" s="150">
        <f t="shared" si="0"/>
        <v>642780.09</v>
      </c>
      <c r="G15" s="95">
        <v>146985.59</v>
      </c>
      <c r="H15" s="95">
        <v>106690.6</v>
      </c>
      <c r="I15" s="95">
        <v>12664.86</v>
      </c>
      <c r="J15" s="95">
        <v>58812.5</v>
      </c>
      <c r="K15" s="95">
        <v>317626.53999999998</v>
      </c>
      <c r="L15" s="150">
        <f t="shared" si="4"/>
        <v>519370.76</v>
      </c>
      <c r="M15" s="95">
        <v>383717.48</v>
      </c>
      <c r="N15" s="95">
        <v>92918.76</v>
      </c>
      <c r="O15" s="95">
        <v>6391.63</v>
      </c>
      <c r="P15" s="95">
        <v>400</v>
      </c>
      <c r="Q15" s="95">
        <v>35942.89</v>
      </c>
      <c r="R15" s="150">
        <f t="shared" si="5"/>
        <v>160722.59999999998</v>
      </c>
      <c r="S15" s="95">
        <v>93539.45</v>
      </c>
      <c r="T15" s="95">
        <v>37529.29</v>
      </c>
      <c r="U15" s="95">
        <v>3383.86</v>
      </c>
      <c r="V15" s="95">
        <v>0</v>
      </c>
      <c r="W15" s="95">
        <v>26270</v>
      </c>
    </row>
    <row r="16" spans="1:23" x14ac:dyDescent="0.25">
      <c r="A16" s="120"/>
      <c r="B16" s="94" t="s">
        <v>786</v>
      </c>
      <c r="C16" s="95">
        <f t="shared" si="1"/>
        <v>1699357.91</v>
      </c>
      <c r="D16" s="95">
        <f t="shared" si="2"/>
        <v>1699357.91</v>
      </c>
      <c r="E16" s="95">
        <f t="shared" si="3"/>
        <v>965380.81</v>
      </c>
      <c r="F16" s="150">
        <f t="shared" si="0"/>
        <v>965380.81</v>
      </c>
      <c r="G16" s="95">
        <v>147687.67000000001</v>
      </c>
      <c r="H16" s="95">
        <v>91465.99</v>
      </c>
      <c r="I16" s="95">
        <v>5488.06</v>
      </c>
      <c r="J16" s="95">
        <v>10887.5</v>
      </c>
      <c r="K16" s="95">
        <v>709851.59</v>
      </c>
      <c r="L16" s="150">
        <f t="shared" si="4"/>
        <v>573144.59</v>
      </c>
      <c r="M16" s="95">
        <v>386518.54</v>
      </c>
      <c r="N16" s="95">
        <v>83315.13</v>
      </c>
      <c r="O16" s="95">
        <v>5042.78</v>
      </c>
      <c r="P16" s="95">
        <v>800</v>
      </c>
      <c r="Q16" s="95">
        <v>97468.14</v>
      </c>
      <c r="R16" s="150">
        <f t="shared" si="5"/>
        <v>160832.51</v>
      </c>
      <c r="S16" s="95">
        <v>97155.22</v>
      </c>
      <c r="T16" s="95">
        <v>56637.57</v>
      </c>
      <c r="U16" s="95">
        <v>6499.72</v>
      </c>
      <c r="V16" s="95">
        <v>540</v>
      </c>
      <c r="W16" s="95"/>
    </row>
    <row r="17" spans="1:23" x14ac:dyDescent="0.25">
      <c r="A17" s="120"/>
      <c r="B17" s="94" t="s">
        <v>886</v>
      </c>
      <c r="C17" s="95">
        <f t="shared" si="1"/>
        <v>2898712.2199999997</v>
      </c>
      <c r="D17" s="95">
        <f t="shared" si="2"/>
        <v>2898712.2199999997</v>
      </c>
      <c r="E17" s="95">
        <f t="shared" si="3"/>
        <v>2144217.13</v>
      </c>
      <c r="F17" s="150">
        <f t="shared" si="0"/>
        <v>2144217.13</v>
      </c>
      <c r="G17" s="95">
        <v>168833.45</v>
      </c>
      <c r="H17" s="95">
        <v>124512.14999999998</v>
      </c>
      <c r="I17" s="95">
        <v>6603.03</v>
      </c>
      <c r="J17" s="95">
        <v>18043.18</v>
      </c>
      <c r="K17" s="95">
        <v>1826225.3199999998</v>
      </c>
      <c r="L17" s="150">
        <f>SUM(M17:Q17)</f>
        <v>561903.89999999991</v>
      </c>
      <c r="M17" s="95">
        <v>381866.25999999989</v>
      </c>
      <c r="N17" s="95">
        <v>74223.12</v>
      </c>
      <c r="O17" s="95">
        <v>10485.199999999999</v>
      </c>
      <c r="P17" s="95">
        <v>1481.32</v>
      </c>
      <c r="Q17" s="95">
        <v>93848</v>
      </c>
      <c r="R17" s="150">
        <f t="shared" si="5"/>
        <v>192591.18999999997</v>
      </c>
      <c r="S17" s="95">
        <v>102989.28</v>
      </c>
      <c r="T17" s="95">
        <v>53080.2</v>
      </c>
      <c r="U17" s="95">
        <v>6228.71</v>
      </c>
      <c r="V17" s="95">
        <v>400</v>
      </c>
      <c r="W17" s="95">
        <v>29893</v>
      </c>
    </row>
    <row r="18" spans="1:23" x14ac:dyDescent="0.25">
      <c r="A18" s="121"/>
      <c r="B18" s="70" t="s">
        <v>757</v>
      </c>
      <c r="C18" s="96">
        <f>E18+L18+R18</f>
        <v>14692546.83</v>
      </c>
      <c r="D18" s="97">
        <f t="shared" ref="D18:O18" si="6">SUM(D6:D17)</f>
        <v>14692546.829999998</v>
      </c>
      <c r="E18" s="97">
        <f>SUM(E6:E17)</f>
        <v>6756350.6900000004</v>
      </c>
      <c r="F18" s="149">
        <f t="shared" si="0"/>
        <v>6756350.6899999995</v>
      </c>
      <c r="G18" s="97">
        <f>SUM(G6:G17)</f>
        <v>1685981.3199999998</v>
      </c>
      <c r="H18" s="97">
        <f t="shared" si="6"/>
        <v>1122783.1399999999</v>
      </c>
      <c r="I18" s="97">
        <f t="shared" si="6"/>
        <v>109114.95</v>
      </c>
      <c r="J18" s="97">
        <f t="shared" si="6"/>
        <v>260221.68</v>
      </c>
      <c r="K18" s="97">
        <f t="shared" si="6"/>
        <v>3578249.5999999996</v>
      </c>
      <c r="L18" s="97">
        <f t="shared" si="6"/>
        <v>6116431.6799999997</v>
      </c>
      <c r="M18" s="97">
        <f t="shared" si="6"/>
        <v>5232817.2700000005</v>
      </c>
      <c r="N18" s="97">
        <f t="shared" si="6"/>
        <v>462433.05</v>
      </c>
      <c r="O18" s="97">
        <f t="shared" si="6"/>
        <v>48115.21</v>
      </c>
      <c r="P18" s="97">
        <f t="shared" ref="P18:W18" si="7">SUM(P6:P17)</f>
        <v>68091.320000000007</v>
      </c>
      <c r="Q18" s="97">
        <f t="shared" si="7"/>
        <v>304974.83</v>
      </c>
      <c r="R18" s="97">
        <f>SUM(R6:R17)</f>
        <v>1819764.4599999997</v>
      </c>
      <c r="S18" s="97">
        <f t="shared" si="7"/>
        <v>1170179.7599999998</v>
      </c>
      <c r="T18" s="97">
        <f t="shared" si="7"/>
        <v>311058.89</v>
      </c>
      <c r="U18" s="97">
        <f t="shared" si="7"/>
        <v>41644.159999999996</v>
      </c>
      <c r="V18" s="97">
        <f t="shared" si="7"/>
        <v>150100</v>
      </c>
      <c r="W18" s="97">
        <f t="shared" si="7"/>
        <v>146781.65</v>
      </c>
    </row>
    <row r="19" spans="1:23" x14ac:dyDescent="0.25">
      <c r="A19" s="128">
        <v>2024</v>
      </c>
      <c r="B19" s="130" t="s">
        <v>897</v>
      </c>
      <c r="C19" s="131"/>
      <c r="D19" s="130"/>
      <c r="E19" s="132"/>
      <c r="F19" s="151">
        <f>G19+H19+I19+J19+K19</f>
        <v>165949.16999999998</v>
      </c>
      <c r="G19" s="131">
        <v>145465.75</v>
      </c>
      <c r="H19" s="130"/>
      <c r="I19" s="131">
        <v>20483.419999999998</v>
      </c>
      <c r="J19" s="130"/>
      <c r="K19" s="130"/>
      <c r="L19" s="152">
        <f>M19+N19+O19+P19+Q19</f>
        <v>445010.07999999996</v>
      </c>
      <c r="M19" s="131">
        <v>445010.07999999996</v>
      </c>
      <c r="N19" s="130"/>
      <c r="O19" s="130"/>
      <c r="P19" s="130"/>
      <c r="Q19" s="130"/>
      <c r="R19" s="152">
        <f>S19+T19+U19+V19+W19</f>
        <v>104791.23000000001</v>
      </c>
      <c r="S19" s="131">
        <v>101744.57</v>
      </c>
      <c r="T19" s="130"/>
      <c r="U19" s="131">
        <v>3046.66</v>
      </c>
      <c r="V19" s="130"/>
      <c r="W19" s="130"/>
    </row>
    <row r="20" spans="1:23" x14ac:dyDescent="0.25">
      <c r="A20" s="129"/>
      <c r="B20" s="130" t="s">
        <v>898</v>
      </c>
      <c r="C20" s="133"/>
      <c r="D20" s="130"/>
      <c r="E20" s="132"/>
      <c r="F20" s="151">
        <f t="shared" ref="F20:F30" si="8">G20+H20+I20+J20+K20</f>
        <v>0</v>
      </c>
      <c r="G20" s="133"/>
      <c r="H20" s="130"/>
      <c r="I20" s="130"/>
      <c r="J20" s="130"/>
      <c r="K20" s="130"/>
      <c r="L20" s="152">
        <f t="shared" ref="L20:L30" si="9">M20+N20+O20+P20+Q20</f>
        <v>0</v>
      </c>
      <c r="M20" s="130"/>
      <c r="N20" s="130"/>
      <c r="O20" s="130"/>
      <c r="P20" s="130"/>
      <c r="Q20" s="130"/>
      <c r="R20" s="152">
        <f t="shared" ref="R20:R30" si="10">S20+T20+U20+V20+W20</f>
        <v>0</v>
      </c>
      <c r="S20" s="130"/>
      <c r="T20" s="130"/>
      <c r="U20" s="130"/>
      <c r="V20" s="130"/>
      <c r="W20" s="130"/>
    </row>
    <row r="21" spans="1:23" x14ac:dyDescent="0.25">
      <c r="A21" s="129"/>
      <c r="B21" s="130" t="s">
        <v>899</v>
      </c>
      <c r="C21" s="130"/>
      <c r="D21" s="133"/>
      <c r="E21" s="134"/>
      <c r="F21" s="151">
        <f t="shared" si="8"/>
        <v>0</v>
      </c>
      <c r="G21" s="131"/>
      <c r="H21" s="135"/>
      <c r="I21" s="135"/>
      <c r="J21" s="135"/>
      <c r="K21" s="135"/>
      <c r="L21" s="152">
        <f t="shared" si="9"/>
        <v>0</v>
      </c>
      <c r="M21" s="130"/>
      <c r="N21" s="130"/>
      <c r="O21" s="130"/>
      <c r="P21" s="130"/>
      <c r="Q21" s="130"/>
      <c r="R21" s="152">
        <f t="shared" si="10"/>
        <v>0</v>
      </c>
      <c r="S21" s="130"/>
      <c r="T21" s="130"/>
      <c r="U21" s="130"/>
      <c r="V21" s="130"/>
      <c r="W21" s="130"/>
    </row>
    <row r="22" spans="1:23" x14ac:dyDescent="0.25">
      <c r="A22" s="129"/>
      <c r="B22" s="130" t="s">
        <v>900</v>
      </c>
      <c r="C22" s="130"/>
      <c r="D22" s="136"/>
      <c r="E22" s="137"/>
      <c r="F22" s="151">
        <f t="shared" si="8"/>
        <v>0</v>
      </c>
      <c r="G22" s="138"/>
      <c r="H22" s="137"/>
      <c r="I22" s="137"/>
      <c r="J22" s="137"/>
      <c r="K22" s="139"/>
      <c r="L22" s="152">
        <f t="shared" si="9"/>
        <v>0</v>
      </c>
      <c r="M22" s="130"/>
      <c r="N22" s="130"/>
      <c r="O22" s="130"/>
      <c r="P22" s="130"/>
      <c r="Q22" s="130"/>
      <c r="R22" s="152">
        <f t="shared" si="10"/>
        <v>0</v>
      </c>
      <c r="S22" s="130"/>
      <c r="T22" s="130"/>
      <c r="U22" s="130"/>
      <c r="V22" s="130"/>
      <c r="W22" s="130"/>
    </row>
    <row r="23" spans="1:23" x14ac:dyDescent="0.25">
      <c r="A23" s="129"/>
      <c r="B23" s="130" t="s">
        <v>901</v>
      </c>
      <c r="C23" s="135"/>
      <c r="D23" s="140"/>
      <c r="E23" s="136"/>
      <c r="F23" s="151">
        <f t="shared" si="8"/>
        <v>0</v>
      </c>
      <c r="G23" s="131"/>
      <c r="H23" s="135"/>
      <c r="I23" s="139"/>
      <c r="J23" s="130"/>
      <c r="K23" s="130"/>
      <c r="L23" s="152">
        <f t="shared" si="9"/>
        <v>0</v>
      </c>
      <c r="M23" s="130"/>
      <c r="N23" s="130"/>
      <c r="O23" s="130"/>
      <c r="P23" s="130"/>
      <c r="Q23" s="130"/>
      <c r="R23" s="152">
        <f t="shared" si="10"/>
        <v>0</v>
      </c>
      <c r="S23" s="130"/>
      <c r="T23" s="130"/>
      <c r="U23" s="130"/>
      <c r="V23" s="130"/>
      <c r="W23" s="130"/>
    </row>
    <row r="24" spans="1:23" x14ac:dyDescent="0.25">
      <c r="A24" s="129"/>
      <c r="B24" s="130" t="s">
        <v>902</v>
      </c>
      <c r="C24" s="130"/>
      <c r="D24" s="130"/>
      <c r="E24" s="141"/>
      <c r="F24" s="151">
        <f t="shared" si="8"/>
        <v>0</v>
      </c>
      <c r="G24" s="131"/>
      <c r="H24" s="133"/>
      <c r="I24" s="139"/>
      <c r="J24" s="135"/>
      <c r="K24" s="130"/>
      <c r="L24" s="152">
        <f t="shared" si="9"/>
        <v>0</v>
      </c>
      <c r="M24" s="139"/>
      <c r="N24" s="130"/>
      <c r="O24" s="130"/>
      <c r="P24" s="130"/>
      <c r="Q24" s="130"/>
      <c r="R24" s="152">
        <f t="shared" si="10"/>
        <v>0</v>
      </c>
      <c r="S24" s="130"/>
      <c r="T24" s="130"/>
      <c r="U24" s="130"/>
      <c r="V24" s="130"/>
      <c r="W24" s="130"/>
    </row>
    <row r="25" spans="1:23" x14ac:dyDescent="0.25">
      <c r="A25" s="129"/>
      <c r="B25" s="130" t="s">
        <v>903</v>
      </c>
      <c r="C25" s="130"/>
      <c r="D25" s="130"/>
      <c r="E25" s="141"/>
      <c r="F25" s="151">
        <f t="shared" si="8"/>
        <v>0</v>
      </c>
      <c r="G25" s="131"/>
      <c r="H25" s="133"/>
      <c r="I25" s="142"/>
      <c r="J25" s="130"/>
      <c r="K25" s="142"/>
      <c r="L25" s="152">
        <f t="shared" si="9"/>
        <v>0</v>
      </c>
      <c r="M25" s="130"/>
      <c r="N25" s="130"/>
      <c r="O25" s="130"/>
      <c r="P25" s="130"/>
      <c r="Q25" s="130"/>
      <c r="R25" s="152">
        <f t="shared" si="10"/>
        <v>0</v>
      </c>
      <c r="S25" s="130"/>
      <c r="T25" s="130"/>
      <c r="U25" s="130"/>
      <c r="V25" s="130"/>
      <c r="W25" s="130"/>
    </row>
    <row r="26" spans="1:23" x14ac:dyDescent="0.25">
      <c r="A26" s="129"/>
      <c r="B26" s="130" t="s">
        <v>904</v>
      </c>
      <c r="C26" s="130"/>
      <c r="D26" s="130"/>
      <c r="E26" s="141"/>
      <c r="F26" s="151">
        <f t="shared" si="8"/>
        <v>0</v>
      </c>
      <c r="G26" s="131"/>
      <c r="H26" s="133"/>
      <c r="I26" s="130"/>
      <c r="J26" s="130"/>
      <c r="K26" s="130"/>
      <c r="L26" s="152">
        <f t="shared" si="9"/>
        <v>0</v>
      </c>
      <c r="M26" s="130"/>
      <c r="N26" s="130"/>
      <c r="O26" s="130"/>
      <c r="P26" s="130"/>
      <c r="Q26" s="130"/>
      <c r="R26" s="152">
        <f t="shared" si="10"/>
        <v>0</v>
      </c>
      <c r="S26" s="130"/>
      <c r="T26" s="130"/>
      <c r="U26" s="130"/>
      <c r="V26" s="130"/>
      <c r="W26" s="130"/>
    </row>
    <row r="27" spans="1:23" x14ac:dyDescent="0.25">
      <c r="A27" s="129"/>
      <c r="B27" s="130" t="s">
        <v>905</v>
      </c>
      <c r="C27" s="130"/>
      <c r="D27" s="130"/>
      <c r="E27" s="132"/>
      <c r="F27" s="151">
        <f t="shared" si="8"/>
        <v>0</v>
      </c>
      <c r="G27" s="133"/>
      <c r="H27" s="135"/>
      <c r="I27" s="142"/>
      <c r="J27" s="130"/>
      <c r="K27" s="130"/>
      <c r="L27" s="152">
        <f t="shared" si="9"/>
        <v>0</v>
      </c>
      <c r="M27" s="130"/>
      <c r="N27" s="130"/>
      <c r="O27" s="130"/>
      <c r="P27" s="130"/>
      <c r="Q27" s="130"/>
      <c r="R27" s="152">
        <f t="shared" si="10"/>
        <v>0</v>
      </c>
      <c r="S27" s="130"/>
      <c r="T27" s="130"/>
      <c r="U27" s="130"/>
      <c r="V27" s="130"/>
      <c r="W27" s="130"/>
    </row>
    <row r="28" spans="1:23" x14ac:dyDescent="0.25">
      <c r="A28" s="129"/>
      <c r="B28" s="130" t="s">
        <v>906</v>
      </c>
      <c r="C28" s="130"/>
      <c r="D28" s="130"/>
      <c r="E28" s="132"/>
      <c r="F28" s="151">
        <f t="shared" si="8"/>
        <v>0</v>
      </c>
      <c r="G28" s="133"/>
      <c r="H28" s="130"/>
      <c r="I28" s="130"/>
      <c r="J28" s="130"/>
      <c r="K28" s="130"/>
      <c r="L28" s="152">
        <f t="shared" si="9"/>
        <v>0</v>
      </c>
      <c r="M28" s="130"/>
      <c r="N28" s="130"/>
      <c r="O28" s="130"/>
      <c r="P28" s="130"/>
      <c r="Q28" s="130"/>
      <c r="R28" s="152">
        <f t="shared" si="10"/>
        <v>0</v>
      </c>
      <c r="S28" s="130"/>
      <c r="T28" s="130"/>
      <c r="U28" s="130"/>
      <c r="V28" s="130"/>
      <c r="W28" s="130"/>
    </row>
    <row r="29" spans="1:23" x14ac:dyDescent="0.25">
      <c r="A29" s="129"/>
      <c r="B29" s="130" t="s">
        <v>907</v>
      </c>
      <c r="C29" s="130"/>
      <c r="D29" s="130"/>
      <c r="E29" s="132"/>
      <c r="F29" s="151">
        <f t="shared" si="8"/>
        <v>0</v>
      </c>
      <c r="G29" s="130"/>
      <c r="H29" s="130"/>
      <c r="I29" s="130"/>
      <c r="J29" s="130"/>
      <c r="K29" s="130"/>
      <c r="L29" s="152">
        <f t="shared" si="9"/>
        <v>0</v>
      </c>
      <c r="M29" s="130"/>
      <c r="N29" s="130"/>
      <c r="O29" s="130"/>
      <c r="P29" s="130"/>
      <c r="Q29" s="130"/>
      <c r="R29" s="152">
        <f t="shared" si="10"/>
        <v>0</v>
      </c>
      <c r="S29" s="130"/>
      <c r="T29" s="130"/>
      <c r="U29" s="130"/>
      <c r="V29" s="130"/>
      <c r="W29" s="130"/>
    </row>
    <row r="30" spans="1:23" x14ac:dyDescent="0.25">
      <c r="A30" s="129"/>
      <c r="B30" s="130" t="s">
        <v>908</v>
      </c>
      <c r="C30" s="130"/>
      <c r="D30" s="130"/>
      <c r="E30" s="132"/>
      <c r="F30" s="151">
        <f t="shared" si="8"/>
        <v>0</v>
      </c>
      <c r="G30" s="130"/>
      <c r="H30" s="130"/>
      <c r="I30" s="130"/>
      <c r="J30" s="130"/>
      <c r="K30" s="130"/>
      <c r="L30" s="152">
        <f t="shared" si="9"/>
        <v>0</v>
      </c>
      <c r="M30" s="130"/>
      <c r="N30" s="130"/>
      <c r="O30" s="130"/>
      <c r="P30" s="130"/>
      <c r="Q30" s="130"/>
      <c r="R30" s="152">
        <f t="shared" si="10"/>
        <v>0</v>
      </c>
      <c r="S30" s="130"/>
      <c r="T30" s="130"/>
      <c r="U30" s="130"/>
      <c r="V30" s="130"/>
      <c r="W30" s="130"/>
    </row>
    <row r="31" spans="1:23" x14ac:dyDescent="0.25">
      <c r="A31" s="129"/>
      <c r="B31" s="143" t="s">
        <v>909</v>
      </c>
      <c r="C31" s="144"/>
      <c r="D31" s="144"/>
      <c r="E31" s="145"/>
      <c r="F31" s="162">
        <f>SUM(F19:F30)</f>
        <v>165949.16999999998</v>
      </c>
      <c r="G31" s="162">
        <f t="shared" ref="G31:W31" si="11">SUM(G19:G30)</f>
        <v>145465.75</v>
      </c>
      <c r="H31" s="162">
        <f t="shared" si="11"/>
        <v>0</v>
      </c>
      <c r="I31" s="162">
        <f t="shared" si="11"/>
        <v>20483.419999999998</v>
      </c>
      <c r="J31" s="162">
        <f t="shared" si="11"/>
        <v>0</v>
      </c>
      <c r="K31" s="162">
        <f t="shared" si="11"/>
        <v>0</v>
      </c>
      <c r="L31" s="162">
        <f t="shared" si="11"/>
        <v>445010.07999999996</v>
      </c>
      <c r="M31" s="162">
        <f t="shared" si="11"/>
        <v>445010.07999999996</v>
      </c>
      <c r="N31" s="162">
        <f t="shared" si="11"/>
        <v>0</v>
      </c>
      <c r="O31" s="162">
        <f t="shared" si="11"/>
        <v>0</v>
      </c>
      <c r="P31" s="162">
        <f t="shared" si="11"/>
        <v>0</v>
      </c>
      <c r="Q31" s="162">
        <f t="shared" si="11"/>
        <v>0</v>
      </c>
      <c r="R31" s="162">
        <f t="shared" si="11"/>
        <v>104791.23000000001</v>
      </c>
      <c r="S31" s="162">
        <f t="shared" si="11"/>
        <v>101744.57</v>
      </c>
      <c r="T31" s="162">
        <f t="shared" si="11"/>
        <v>0</v>
      </c>
      <c r="U31" s="162">
        <f t="shared" si="11"/>
        <v>3046.66</v>
      </c>
      <c r="V31" s="162">
        <f t="shared" si="11"/>
        <v>0</v>
      </c>
      <c r="W31" s="162">
        <f t="shared" si="11"/>
        <v>0</v>
      </c>
    </row>
    <row r="33" spans="7:8" x14ac:dyDescent="0.25">
      <c r="G33" s="102"/>
      <c r="H33" s="102"/>
    </row>
    <row r="34" spans="7:8" x14ac:dyDescent="0.25">
      <c r="G34" s="102"/>
    </row>
  </sheetData>
  <mergeCells count="8">
    <mergeCell ref="A19:A31"/>
    <mergeCell ref="R4:R5"/>
    <mergeCell ref="L4:L5"/>
    <mergeCell ref="A6:A18"/>
    <mergeCell ref="D1:D2"/>
    <mergeCell ref="B3:B5"/>
    <mergeCell ref="A3:A5"/>
    <mergeCell ref="E4:E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1076325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zoomScale="80" zoomScaleNormal="80" zoomScaleSheetLayoutView="80" workbookViewId="0">
      <pane xSplit="2" ySplit="3" topLeftCell="C10" activePane="bottomRight" state="frozen"/>
      <selection pane="topRight" activeCell="C1" sqref="C1"/>
      <selection pane="bottomLeft" activeCell="A9" sqref="A9"/>
      <selection pane="bottomRight" activeCell="S26" sqref="S26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4.85546875" style="1" customWidth="1"/>
    <col min="5" max="6" width="12.42578125" style="1" customWidth="1"/>
    <col min="7" max="7" width="13.8554687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73" t="s">
        <v>875</v>
      </c>
      <c r="E2" s="3"/>
      <c r="F2" s="3"/>
    </row>
    <row r="3" spans="1:17" s="1" customFormat="1" ht="82.5" customHeight="1" x14ac:dyDescent="0.25">
      <c r="A3" s="74" t="str">
        <f>IF(L!$A$1=1,L!G8,IF(L!$A$1=2,L!G18,L!G28))</f>
        <v>Viti</v>
      </c>
      <c r="B3" s="74" t="s">
        <v>893</v>
      </c>
      <c r="C3" s="75" t="s">
        <v>183</v>
      </c>
      <c r="D3" s="54" t="s">
        <v>894</v>
      </c>
      <c r="E3" s="76" t="s">
        <v>879</v>
      </c>
      <c r="F3" s="77" t="s">
        <v>872</v>
      </c>
      <c r="G3" s="54" t="s">
        <v>870</v>
      </c>
      <c r="H3" s="54" t="s">
        <v>887</v>
      </c>
      <c r="I3" s="54" t="s">
        <v>878</v>
      </c>
      <c r="J3" s="54" t="s">
        <v>871</v>
      </c>
      <c r="K3" s="54" t="s">
        <v>877</v>
      </c>
      <c r="L3" s="54" t="s">
        <v>888</v>
      </c>
      <c r="M3" s="54" t="s">
        <v>873</v>
      </c>
      <c r="N3" s="54" t="s">
        <v>874</v>
      </c>
      <c r="O3" s="54" t="s">
        <v>889</v>
      </c>
      <c r="P3" s="54" t="s">
        <v>895</v>
      </c>
      <c r="Q3" s="54" t="s">
        <v>876</v>
      </c>
    </row>
    <row r="4" spans="1:17" s="2" customFormat="1" ht="16.5" x14ac:dyDescent="0.3">
      <c r="A4" s="127">
        <v>2022</v>
      </c>
      <c r="B4" s="4" t="s">
        <v>721</v>
      </c>
      <c r="C4" s="85">
        <f t="shared" ref="C4:C28" si="0">SUM(D4:Q4)</f>
        <v>44983.24</v>
      </c>
      <c r="D4" s="81">
        <v>12686.69</v>
      </c>
      <c r="E4" s="81">
        <v>1129.3499999999999</v>
      </c>
      <c r="F4" s="81"/>
      <c r="G4" s="81">
        <v>2318</v>
      </c>
      <c r="H4" s="81"/>
      <c r="I4" s="81">
        <v>251</v>
      </c>
      <c r="J4" s="81">
        <v>7870</v>
      </c>
      <c r="K4" s="81">
        <v>8150</v>
      </c>
      <c r="L4" s="81">
        <v>1882</v>
      </c>
      <c r="M4" s="81">
        <v>4756.7</v>
      </c>
      <c r="N4" s="81">
        <v>5739.5</v>
      </c>
      <c r="O4" s="81"/>
      <c r="P4" s="81"/>
      <c r="Q4" s="81">
        <v>200</v>
      </c>
    </row>
    <row r="5" spans="1:17" s="2" customFormat="1" ht="16.5" x14ac:dyDescent="0.3">
      <c r="A5" s="127"/>
      <c r="B5" s="4" t="s">
        <v>724</v>
      </c>
      <c r="C5" s="87">
        <f t="shared" si="0"/>
        <v>78111.430000000008</v>
      </c>
      <c r="D5" s="81">
        <v>17491.68</v>
      </c>
      <c r="E5" s="81">
        <v>21699.95</v>
      </c>
      <c r="F5" s="81">
        <v>313</v>
      </c>
      <c r="G5" s="81">
        <v>2585</v>
      </c>
      <c r="H5" s="81"/>
      <c r="I5" s="81">
        <v>1028</v>
      </c>
      <c r="J5" s="81">
        <v>5860</v>
      </c>
      <c r="K5" s="81">
        <v>5769</v>
      </c>
      <c r="L5" s="81">
        <v>1716</v>
      </c>
      <c r="M5" s="81">
        <v>4664.3</v>
      </c>
      <c r="N5" s="81">
        <v>16747.5</v>
      </c>
      <c r="O5" s="81"/>
      <c r="P5" s="81"/>
      <c r="Q5" s="81">
        <v>237</v>
      </c>
    </row>
    <row r="6" spans="1:17" s="2" customFormat="1" ht="16.5" x14ac:dyDescent="0.3">
      <c r="A6" s="127"/>
      <c r="B6" s="4" t="s">
        <v>727</v>
      </c>
      <c r="C6" s="88">
        <f t="shared" si="0"/>
        <v>221506.57</v>
      </c>
      <c r="D6" s="81">
        <v>67011.740000000005</v>
      </c>
      <c r="E6" s="81">
        <v>47742.33</v>
      </c>
      <c r="F6" s="81">
        <v>626</v>
      </c>
      <c r="G6" s="81">
        <v>4300</v>
      </c>
      <c r="H6" s="81">
        <v>66389</v>
      </c>
      <c r="I6" s="81">
        <v>7</v>
      </c>
      <c r="J6" s="81">
        <v>8210</v>
      </c>
      <c r="K6" s="81">
        <v>12309</v>
      </c>
      <c r="L6" s="81">
        <v>3626</v>
      </c>
      <c r="M6" s="81">
        <v>4317.5</v>
      </c>
      <c r="N6" s="81">
        <v>6583.5</v>
      </c>
      <c r="O6" s="81">
        <v>112.5</v>
      </c>
      <c r="P6" s="81"/>
      <c r="Q6" s="81">
        <v>272</v>
      </c>
    </row>
    <row r="7" spans="1:17" s="2" customFormat="1" ht="16.5" x14ac:dyDescent="0.3">
      <c r="A7" s="127"/>
      <c r="B7" s="4" t="s">
        <v>730</v>
      </c>
      <c r="C7" s="88">
        <f t="shared" si="0"/>
        <v>89766.83</v>
      </c>
      <c r="D7" s="81">
        <v>42906.78</v>
      </c>
      <c r="E7" s="81">
        <v>14568.25</v>
      </c>
      <c r="F7" s="81">
        <v>313</v>
      </c>
      <c r="G7" s="81">
        <v>5926</v>
      </c>
      <c r="H7" s="81"/>
      <c r="I7" s="81">
        <v>1646</v>
      </c>
      <c r="J7" s="81">
        <v>5940</v>
      </c>
      <c r="K7" s="81">
        <v>6145</v>
      </c>
      <c r="L7" s="81">
        <v>2109</v>
      </c>
      <c r="M7" s="81">
        <v>3869.3</v>
      </c>
      <c r="N7" s="81">
        <v>6060.5</v>
      </c>
      <c r="O7" s="81"/>
      <c r="P7" s="81"/>
      <c r="Q7" s="81">
        <v>283</v>
      </c>
    </row>
    <row r="8" spans="1:17" s="84" customFormat="1" ht="16.5" x14ac:dyDescent="0.3">
      <c r="A8" s="127"/>
      <c r="B8" s="83" t="s">
        <v>732</v>
      </c>
      <c r="C8" s="86">
        <f t="shared" si="0"/>
        <v>86664.89</v>
      </c>
      <c r="D8" s="81">
        <v>54473.1</v>
      </c>
      <c r="E8" s="81">
        <v>1884.2</v>
      </c>
      <c r="F8" s="81">
        <v>313</v>
      </c>
      <c r="G8" s="81">
        <v>3666</v>
      </c>
      <c r="H8" s="81"/>
      <c r="I8" s="81">
        <v>55</v>
      </c>
      <c r="J8" s="81">
        <v>7073.79</v>
      </c>
      <c r="K8" s="81">
        <v>5412</v>
      </c>
      <c r="L8" s="81">
        <v>2027</v>
      </c>
      <c r="M8" s="81">
        <v>3583.3</v>
      </c>
      <c r="N8" s="81">
        <v>6351.5</v>
      </c>
      <c r="O8" s="81"/>
      <c r="P8" s="81"/>
      <c r="Q8" s="81">
        <v>1826</v>
      </c>
    </row>
    <row r="9" spans="1:17" s="2" customFormat="1" ht="16.5" x14ac:dyDescent="0.3">
      <c r="A9" s="127"/>
      <c r="B9" s="4" t="s">
        <v>734</v>
      </c>
      <c r="C9" s="85">
        <f t="shared" si="0"/>
        <v>127195.53</v>
      </c>
      <c r="D9" s="81">
        <v>19519.7</v>
      </c>
      <c r="E9" s="81">
        <v>8132.73</v>
      </c>
      <c r="F9" s="81">
        <v>333</v>
      </c>
      <c r="G9" s="81">
        <v>5337</v>
      </c>
      <c r="H9" s="81">
        <v>62160</v>
      </c>
      <c r="I9" s="81">
        <v>3</v>
      </c>
      <c r="J9" s="81">
        <v>6859</v>
      </c>
      <c r="K9" s="81">
        <v>5116</v>
      </c>
      <c r="L9" s="81">
        <v>1860</v>
      </c>
      <c r="M9" s="81">
        <v>4547.6000000000004</v>
      </c>
      <c r="N9" s="81">
        <v>12697.5</v>
      </c>
      <c r="O9" s="81"/>
      <c r="P9" s="81"/>
      <c r="Q9" s="81">
        <v>630</v>
      </c>
    </row>
    <row r="10" spans="1:17" s="2" customFormat="1" ht="16.5" x14ac:dyDescent="0.3">
      <c r="A10" s="127"/>
      <c r="B10" s="4" t="s">
        <v>737</v>
      </c>
      <c r="C10" s="85">
        <f t="shared" si="0"/>
        <v>83184.22</v>
      </c>
      <c r="D10" s="81">
        <v>39946.300000000003</v>
      </c>
      <c r="E10" s="81">
        <v>6101.22</v>
      </c>
      <c r="F10" s="81"/>
      <c r="G10" s="81">
        <v>8283</v>
      </c>
      <c r="H10" s="81"/>
      <c r="I10" s="81">
        <v>37</v>
      </c>
      <c r="J10" s="81">
        <v>8210</v>
      </c>
      <c r="K10" s="81">
        <v>6044</v>
      </c>
      <c r="L10" s="81">
        <v>277</v>
      </c>
      <c r="M10" s="81">
        <v>4632.7</v>
      </c>
      <c r="N10" s="81">
        <v>9112</v>
      </c>
      <c r="O10" s="81"/>
      <c r="P10" s="81"/>
      <c r="Q10" s="81">
        <v>541</v>
      </c>
    </row>
    <row r="11" spans="1:17" s="2" customFormat="1" ht="16.5" x14ac:dyDescent="0.3">
      <c r="A11" s="127"/>
      <c r="B11" s="4" t="s">
        <v>740</v>
      </c>
      <c r="C11" s="89">
        <f t="shared" si="0"/>
        <v>126686.49</v>
      </c>
      <c r="D11" s="81">
        <v>65945.08</v>
      </c>
      <c r="E11" s="81">
        <v>13982.91</v>
      </c>
      <c r="F11" s="81">
        <v>626</v>
      </c>
      <c r="G11" s="81">
        <v>12643</v>
      </c>
      <c r="H11" s="81"/>
      <c r="I11" s="81">
        <v>9</v>
      </c>
      <c r="J11" s="81">
        <v>11280</v>
      </c>
      <c r="K11" s="81">
        <v>12497</v>
      </c>
      <c r="L11" s="81">
        <v>180</v>
      </c>
      <c r="M11" s="81">
        <v>9241</v>
      </c>
      <c r="N11" s="81">
        <v>118.5</v>
      </c>
      <c r="O11" s="81"/>
      <c r="P11" s="81"/>
      <c r="Q11" s="81">
        <v>164</v>
      </c>
    </row>
    <row r="12" spans="1:17" s="2" customFormat="1" ht="16.5" x14ac:dyDescent="0.3">
      <c r="A12" s="127"/>
      <c r="B12" s="4" t="s">
        <v>743</v>
      </c>
      <c r="C12" s="85">
        <f t="shared" si="0"/>
        <v>117524.85</v>
      </c>
      <c r="D12" s="81">
        <v>22068.75</v>
      </c>
      <c r="E12" s="81">
        <v>1071</v>
      </c>
      <c r="F12" s="81"/>
      <c r="G12" s="81">
        <v>4873</v>
      </c>
      <c r="H12" s="81">
        <v>72141</v>
      </c>
      <c r="I12" s="81">
        <v>850</v>
      </c>
      <c r="J12" s="81">
        <v>9220</v>
      </c>
      <c r="K12" s="81">
        <v>1371</v>
      </c>
      <c r="L12" s="81">
        <v>41</v>
      </c>
      <c r="M12" s="81">
        <v>5488.1</v>
      </c>
      <c r="N12" s="81">
        <v>73</v>
      </c>
      <c r="O12" s="81"/>
      <c r="P12" s="81"/>
      <c r="Q12" s="81">
        <v>328</v>
      </c>
    </row>
    <row r="13" spans="1:17" s="2" customFormat="1" ht="16.5" x14ac:dyDescent="0.3">
      <c r="A13" s="127"/>
      <c r="B13" s="4" t="s">
        <v>746</v>
      </c>
      <c r="C13" s="91">
        <f t="shared" si="0"/>
        <v>81974.849999999991</v>
      </c>
      <c r="D13" s="81">
        <v>23386.080000000002</v>
      </c>
      <c r="E13" s="81">
        <v>16846.07</v>
      </c>
      <c r="F13" s="81">
        <v>323</v>
      </c>
      <c r="G13" s="81">
        <v>8089</v>
      </c>
      <c r="H13" s="81"/>
      <c r="I13" s="81">
        <v>7</v>
      </c>
      <c r="J13" s="81">
        <v>8165</v>
      </c>
      <c r="K13" s="81">
        <v>11093</v>
      </c>
      <c r="L13" s="81">
        <v>248</v>
      </c>
      <c r="M13" s="81">
        <v>5703.7</v>
      </c>
      <c r="N13" s="81">
        <v>6038</v>
      </c>
      <c r="O13" s="81"/>
      <c r="P13" s="81"/>
      <c r="Q13" s="81">
        <v>2076</v>
      </c>
    </row>
    <row r="14" spans="1:17" s="2" customFormat="1" ht="16.5" x14ac:dyDescent="0.3">
      <c r="A14" s="127"/>
      <c r="B14" s="4" t="s">
        <v>749</v>
      </c>
      <c r="C14" s="92">
        <f t="shared" si="0"/>
        <v>75680.900000000009</v>
      </c>
      <c r="D14" s="81">
        <v>17344.47</v>
      </c>
      <c r="E14" s="81">
        <v>8178.02</v>
      </c>
      <c r="F14" s="81">
        <v>403</v>
      </c>
      <c r="G14" s="81">
        <v>5823</v>
      </c>
      <c r="H14" s="81"/>
      <c r="I14" s="81">
        <v>590.20000000000005</v>
      </c>
      <c r="J14" s="81">
        <v>8830</v>
      </c>
      <c r="K14" s="81">
        <v>10977.5</v>
      </c>
      <c r="L14" s="81">
        <v>4816.04</v>
      </c>
      <c r="M14" s="81">
        <v>4551.7</v>
      </c>
      <c r="N14" s="81">
        <v>7226.17</v>
      </c>
      <c r="O14" s="81">
        <v>158</v>
      </c>
      <c r="P14" s="81"/>
      <c r="Q14" s="81">
        <v>6782.8</v>
      </c>
    </row>
    <row r="15" spans="1:17" s="2" customFormat="1" ht="16.5" x14ac:dyDescent="0.3">
      <c r="A15" s="127"/>
      <c r="B15" s="4" t="s">
        <v>752</v>
      </c>
      <c r="C15" s="92">
        <f t="shared" si="0"/>
        <v>245807.06999999998</v>
      </c>
      <c r="D15" s="81">
        <v>40045.39</v>
      </c>
      <c r="E15" s="81">
        <v>43790.58</v>
      </c>
      <c r="F15" s="81">
        <v>313</v>
      </c>
      <c r="G15" s="81">
        <v>8819</v>
      </c>
      <c r="H15" s="81">
        <v>63409</v>
      </c>
      <c r="I15" s="81">
        <v>172</v>
      </c>
      <c r="J15" s="81">
        <v>8735</v>
      </c>
      <c r="K15" s="81">
        <v>11141.3</v>
      </c>
      <c r="L15" s="81">
        <v>1117.4000000000001</v>
      </c>
      <c r="M15" s="81">
        <v>6288.4</v>
      </c>
      <c r="N15" s="81">
        <v>6063</v>
      </c>
      <c r="O15" s="81"/>
      <c r="P15" s="81">
        <v>35495</v>
      </c>
      <c r="Q15" s="81">
        <v>20418</v>
      </c>
    </row>
    <row r="16" spans="1:17" s="2" customFormat="1" x14ac:dyDescent="0.25">
      <c r="A16" s="127"/>
      <c r="B16" s="5" t="s">
        <v>720</v>
      </c>
      <c r="C16" s="79">
        <f t="shared" si="0"/>
        <v>1379086.87</v>
      </c>
      <c r="D16" s="80">
        <f>SUM(D4:D15)</f>
        <v>422825.76000000013</v>
      </c>
      <c r="E16" s="80">
        <f>SUM(E4:E15)</f>
        <v>185126.61</v>
      </c>
      <c r="F16" s="80">
        <f>SUM(F4:F15)</f>
        <v>3563</v>
      </c>
      <c r="G16" s="80">
        <f t="shared" ref="G16:P16" si="1">SUM(G4:G15)</f>
        <v>72662</v>
      </c>
      <c r="H16" s="80">
        <f t="shared" si="1"/>
        <v>264099</v>
      </c>
      <c r="I16" s="80">
        <f t="shared" si="1"/>
        <v>4655.2</v>
      </c>
      <c r="J16" s="80">
        <f t="shared" si="1"/>
        <v>96252.790000000008</v>
      </c>
      <c r="K16" s="80">
        <f t="shared" si="1"/>
        <v>96024.8</v>
      </c>
      <c r="L16" s="80">
        <f t="shared" si="1"/>
        <v>19899.440000000002</v>
      </c>
      <c r="M16" s="80">
        <f t="shared" si="1"/>
        <v>61644.299999999988</v>
      </c>
      <c r="N16" s="80">
        <f t="shared" si="1"/>
        <v>82810.67</v>
      </c>
      <c r="O16" s="80">
        <f t="shared" si="1"/>
        <v>270.5</v>
      </c>
      <c r="P16" s="80">
        <f t="shared" si="1"/>
        <v>35495</v>
      </c>
      <c r="Q16" s="80">
        <f>SUM(Q4:Q15)</f>
        <v>33757.800000000003</v>
      </c>
    </row>
    <row r="17" spans="1:23" s="2" customFormat="1" ht="16.5" x14ac:dyDescent="0.3">
      <c r="A17" s="90"/>
      <c r="B17" s="4" t="s">
        <v>758</v>
      </c>
      <c r="C17" s="98">
        <f>SUM(D17:Q17)</f>
        <v>109799.45</v>
      </c>
      <c r="D17" s="98">
        <v>38801.96</v>
      </c>
      <c r="E17" s="98">
        <v>8447.4500000000007</v>
      </c>
      <c r="F17" s="98">
        <v>313</v>
      </c>
      <c r="G17" s="98">
        <v>5437</v>
      </c>
      <c r="H17" s="98"/>
      <c r="I17" s="98">
        <v>85</v>
      </c>
      <c r="J17" s="98">
        <v>7798</v>
      </c>
      <c r="K17" s="98">
        <v>9403</v>
      </c>
      <c r="L17" s="98">
        <v>91</v>
      </c>
      <c r="M17" s="98">
        <v>4121.8999999999996</v>
      </c>
      <c r="N17" s="98">
        <v>6798</v>
      </c>
      <c r="O17" s="98"/>
      <c r="P17" s="98">
        <v>23486.14</v>
      </c>
      <c r="Q17" s="98">
        <f>4977+40</f>
        <v>5017</v>
      </c>
    </row>
    <row r="18" spans="1:23" s="101" customFormat="1" ht="16.5" x14ac:dyDescent="0.3">
      <c r="A18" s="127">
        <v>2023</v>
      </c>
      <c r="B18" s="99" t="s">
        <v>761</v>
      </c>
      <c r="C18" s="100">
        <f t="shared" si="0"/>
        <v>89237.859999999986</v>
      </c>
      <c r="D18" s="100">
        <v>20350.02</v>
      </c>
      <c r="E18" s="100">
        <v>3576.19</v>
      </c>
      <c r="F18" s="100">
        <v>313</v>
      </c>
      <c r="G18" s="100">
        <v>4399</v>
      </c>
      <c r="H18" s="100"/>
      <c r="I18" s="100">
        <v>433.5</v>
      </c>
      <c r="J18" s="100">
        <v>6832</v>
      </c>
      <c r="K18" s="100">
        <v>10964</v>
      </c>
      <c r="L18" s="100">
        <v>186</v>
      </c>
      <c r="M18" s="100">
        <v>4889.25</v>
      </c>
      <c r="N18" s="100">
        <v>22228.5</v>
      </c>
      <c r="O18" s="100"/>
      <c r="P18" s="100">
        <v>10872.9</v>
      </c>
      <c r="Q18" s="100">
        <f>4119.5+74</f>
        <v>4193.5</v>
      </c>
    </row>
    <row r="19" spans="1:23" s="2" customFormat="1" ht="16.5" x14ac:dyDescent="0.3">
      <c r="A19" s="127"/>
      <c r="B19" s="4" t="s">
        <v>764</v>
      </c>
      <c r="C19" s="100">
        <f t="shared" si="0"/>
        <v>214283.26</v>
      </c>
      <c r="D19" s="100">
        <v>93557</v>
      </c>
      <c r="E19" s="100">
        <v>8326</v>
      </c>
      <c r="F19" s="100">
        <v>313</v>
      </c>
      <c r="G19" s="100">
        <v>7534</v>
      </c>
      <c r="H19" s="100">
        <f>43690.2+9630</f>
        <v>53320.2</v>
      </c>
      <c r="I19" s="100">
        <v>92</v>
      </c>
      <c r="J19" s="100">
        <v>8066</v>
      </c>
      <c r="K19" s="100">
        <v>12144</v>
      </c>
      <c r="L19" s="100">
        <v>732</v>
      </c>
      <c r="M19" s="100">
        <v>4624</v>
      </c>
      <c r="N19" s="100">
        <v>7241</v>
      </c>
      <c r="O19" s="100"/>
      <c r="P19" s="100">
        <v>11904</v>
      </c>
      <c r="Q19" s="100">
        <f>2120+4310.06</f>
        <v>6430.06</v>
      </c>
    </row>
    <row r="20" spans="1:23" s="2" customFormat="1" ht="16.5" x14ac:dyDescent="0.3">
      <c r="A20" s="127"/>
      <c r="B20" s="4" t="s">
        <v>767</v>
      </c>
      <c r="C20" s="100">
        <f t="shared" si="0"/>
        <v>148337.30000000002</v>
      </c>
      <c r="D20" s="100">
        <v>100111.15</v>
      </c>
      <c r="E20" s="100">
        <v>8734.2000000000007</v>
      </c>
      <c r="F20" s="100">
        <v>313</v>
      </c>
      <c r="G20" s="100">
        <v>7130</v>
      </c>
      <c r="H20" s="100"/>
      <c r="I20" s="100">
        <v>86.6</v>
      </c>
      <c r="J20" s="100">
        <v>6612</v>
      </c>
      <c r="K20" s="100">
        <v>10068</v>
      </c>
      <c r="L20" s="100">
        <v>124</v>
      </c>
      <c r="M20" s="100">
        <v>3006.6</v>
      </c>
      <c r="N20" s="100">
        <v>6924</v>
      </c>
      <c r="O20" s="100"/>
      <c r="P20" s="100"/>
      <c r="Q20" s="100">
        <f>31+1706.5+3490.25</f>
        <v>5227.75</v>
      </c>
    </row>
    <row r="21" spans="1:23" s="2" customFormat="1" ht="16.5" x14ac:dyDescent="0.3">
      <c r="A21" s="127"/>
      <c r="B21" s="4" t="s">
        <v>769</v>
      </c>
      <c r="C21" s="100">
        <f>SUM(D21:Q21)</f>
        <v>141352.38</v>
      </c>
      <c r="D21" s="100">
        <v>84310.94</v>
      </c>
      <c r="E21" s="100">
        <v>11551.65</v>
      </c>
      <c r="F21" s="100">
        <v>313</v>
      </c>
      <c r="G21" s="100">
        <v>8984</v>
      </c>
      <c r="H21" s="100"/>
      <c r="I21" s="100">
        <v>759</v>
      </c>
      <c r="J21" s="100">
        <v>8337</v>
      </c>
      <c r="K21" s="100">
        <v>9258</v>
      </c>
      <c r="L21" s="100">
        <v>201</v>
      </c>
      <c r="M21" s="100">
        <v>4553.8999999999996</v>
      </c>
      <c r="N21" s="100">
        <v>7099</v>
      </c>
      <c r="O21" s="100"/>
      <c r="P21" s="100"/>
      <c r="Q21" s="100">
        <v>5984.89</v>
      </c>
      <c r="R21" s="84"/>
      <c r="S21" s="84"/>
      <c r="T21" s="84"/>
      <c r="U21" s="84"/>
      <c r="V21" s="84"/>
    </row>
    <row r="22" spans="1:23" s="84" customFormat="1" ht="16.5" x14ac:dyDescent="0.3">
      <c r="A22" s="127"/>
      <c r="B22" s="4" t="s">
        <v>771</v>
      </c>
      <c r="C22" s="100">
        <f t="shared" si="0"/>
        <v>144659.97999999998</v>
      </c>
      <c r="D22" s="100">
        <v>24149.71</v>
      </c>
      <c r="E22" s="100">
        <v>23175.48</v>
      </c>
      <c r="F22" s="100">
        <v>313</v>
      </c>
      <c r="G22" s="100">
        <v>8055</v>
      </c>
      <c r="H22" s="100">
        <v>59478.36</v>
      </c>
      <c r="I22" s="100">
        <v>164.5</v>
      </c>
      <c r="J22" s="100">
        <v>8267.5</v>
      </c>
      <c r="K22" s="100">
        <v>9390</v>
      </c>
      <c r="L22" s="100">
        <v>461.83</v>
      </c>
      <c r="M22" s="100">
        <v>3500.6</v>
      </c>
      <c r="N22" s="100">
        <v>7069</v>
      </c>
      <c r="O22" s="100">
        <v>123</v>
      </c>
      <c r="P22" s="100"/>
      <c r="Q22" s="100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127"/>
      <c r="B23" s="4" t="s">
        <v>774</v>
      </c>
      <c r="C23" s="100">
        <f t="shared" si="0"/>
        <v>112590.59999999999</v>
      </c>
      <c r="D23" s="100">
        <v>43102.42</v>
      </c>
      <c r="E23" s="100">
        <v>6331.42</v>
      </c>
      <c r="F23" s="100">
        <v>313</v>
      </c>
      <c r="G23" s="100">
        <v>5824</v>
      </c>
      <c r="H23" s="100"/>
      <c r="I23" s="100">
        <v>1001</v>
      </c>
      <c r="J23" s="100">
        <v>9455</v>
      </c>
      <c r="K23" s="100">
        <v>17939</v>
      </c>
      <c r="L23" s="100">
        <v>1054.3599999999999</v>
      </c>
      <c r="M23" s="100">
        <v>4915.8999999999996</v>
      </c>
      <c r="N23" s="100">
        <v>20630.5</v>
      </c>
      <c r="O23" s="100"/>
      <c r="P23" s="100"/>
      <c r="Q23" s="100">
        <f>41+150+1340+493</f>
        <v>2024</v>
      </c>
    </row>
    <row r="24" spans="1:23" s="2" customFormat="1" ht="16.5" x14ac:dyDescent="0.3">
      <c r="A24" s="127"/>
      <c r="B24" s="4" t="s">
        <v>777</v>
      </c>
      <c r="C24" s="100">
        <f t="shared" si="0"/>
        <v>141544.64000000001</v>
      </c>
      <c r="D24" s="100">
        <v>75574.97</v>
      </c>
      <c r="E24" s="100">
        <v>1958.2</v>
      </c>
      <c r="F24" s="100">
        <v>313</v>
      </c>
      <c r="G24" s="100">
        <v>13789</v>
      </c>
      <c r="H24" s="100"/>
      <c r="I24" s="100">
        <v>357</v>
      </c>
      <c r="J24" s="100">
        <v>11426</v>
      </c>
      <c r="K24" s="100">
        <v>17528</v>
      </c>
      <c r="L24" s="100">
        <v>536</v>
      </c>
      <c r="M24" s="100">
        <v>7698.6</v>
      </c>
      <c r="N24" s="100">
        <v>208</v>
      </c>
      <c r="O24" s="100"/>
      <c r="P24" s="100">
        <v>6000</v>
      </c>
      <c r="Q24" s="100">
        <f>40+3280.12+1575.75+1260</f>
        <v>6155.87</v>
      </c>
    </row>
    <row r="25" spans="1:23" s="2" customFormat="1" ht="16.5" x14ac:dyDescent="0.3">
      <c r="A25" s="127"/>
      <c r="B25" s="4" t="s">
        <v>780</v>
      </c>
      <c r="C25" s="100">
        <f t="shared" si="0"/>
        <v>156139.18000000002</v>
      </c>
      <c r="D25" s="100">
        <v>31652.33</v>
      </c>
      <c r="E25" s="100">
        <v>1874.5</v>
      </c>
      <c r="F25" s="100">
        <v>373</v>
      </c>
      <c r="G25" s="100">
        <v>9276</v>
      </c>
      <c r="H25" s="100">
        <v>76735.8</v>
      </c>
      <c r="I25" s="100">
        <v>1026</v>
      </c>
      <c r="J25" s="100">
        <v>10191</v>
      </c>
      <c r="K25" s="100">
        <v>10692</v>
      </c>
      <c r="L25" s="100">
        <v>152</v>
      </c>
      <c r="M25" s="100">
        <v>5138.7</v>
      </c>
      <c r="N25" s="100">
        <v>5791.5</v>
      </c>
      <c r="O25" s="100"/>
      <c r="P25" s="100"/>
      <c r="Q25" s="100">
        <f>168.4+652.7+935.25+200+1280</f>
        <v>3236.35</v>
      </c>
    </row>
    <row r="26" spans="1:23" s="2" customFormat="1" ht="16.5" x14ac:dyDescent="0.3">
      <c r="A26" s="127"/>
      <c r="B26" s="4" t="s">
        <v>783</v>
      </c>
      <c r="C26" s="100">
        <f t="shared" si="0"/>
        <v>93377.26</v>
      </c>
      <c r="D26" s="100">
        <v>31478.81</v>
      </c>
      <c r="E26" s="100">
        <v>11699.41</v>
      </c>
      <c r="F26" s="100">
        <v>313</v>
      </c>
      <c r="G26" s="100">
        <v>8264</v>
      </c>
      <c r="H26" s="100"/>
      <c r="I26" s="100">
        <v>605</v>
      </c>
      <c r="J26" s="100">
        <v>10125</v>
      </c>
      <c r="K26" s="100">
        <v>13115</v>
      </c>
      <c r="L26" s="100">
        <v>251</v>
      </c>
      <c r="M26" s="100">
        <v>5787.79</v>
      </c>
      <c r="N26" s="100">
        <v>6590.5</v>
      </c>
      <c r="O26" s="100"/>
      <c r="P26" s="100"/>
      <c r="Q26" s="100">
        <f>150+765+20+104.75+4108</f>
        <v>5147.75</v>
      </c>
    </row>
    <row r="27" spans="1:23" s="2" customFormat="1" ht="16.5" x14ac:dyDescent="0.3">
      <c r="A27" s="127"/>
      <c r="B27" s="4" t="s">
        <v>786</v>
      </c>
      <c r="C27" s="100">
        <f t="shared" si="0"/>
        <v>115059.64</v>
      </c>
      <c r="D27" s="100">
        <v>18718.68</v>
      </c>
      <c r="E27" s="100">
        <f>6539.26+9825</f>
        <v>16364.26</v>
      </c>
      <c r="F27" s="100">
        <v>0</v>
      </c>
      <c r="G27" s="100">
        <f>297+44+614+3030+1444</f>
        <v>5429</v>
      </c>
      <c r="H27" s="100"/>
      <c r="I27" s="100">
        <v>9</v>
      </c>
      <c r="J27" s="100">
        <v>8957</v>
      </c>
      <c r="K27" s="100">
        <v>11823</v>
      </c>
      <c r="L27" s="100">
        <v>201</v>
      </c>
      <c r="M27" s="100">
        <v>4702.8</v>
      </c>
      <c r="N27" s="100">
        <f>6439+3</f>
        <v>6442</v>
      </c>
      <c r="O27" s="100"/>
      <c r="P27" s="100">
        <v>36100</v>
      </c>
      <c r="Q27" s="100">
        <f>2260+76+585.5+460+160+1971.4+800</f>
        <v>6312.9</v>
      </c>
    </row>
    <row r="28" spans="1:23" s="2" customFormat="1" ht="16.5" x14ac:dyDescent="0.3">
      <c r="A28" s="127"/>
      <c r="B28" s="4" t="s">
        <v>789</v>
      </c>
      <c r="C28" s="100">
        <f t="shared" si="0"/>
        <v>216324.88999999998</v>
      </c>
      <c r="D28" s="100">
        <v>27796.82</v>
      </c>
      <c r="E28" s="100">
        <v>9667.2999999999993</v>
      </c>
      <c r="F28" s="100">
        <v>626</v>
      </c>
      <c r="G28" s="100">
        <v>6611</v>
      </c>
      <c r="H28" s="100">
        <f>41094+12230+12466.74</f>
        <v>65790.740000000005</v>
      </c>
      <c r="I28" s="100">
        <v>164</v>
      </c>
      <c r="J28" s="100">
        <f>9590-410</f>
        <v>9180</v>
      </c>
      <c r="K28" s="100">
        <v>79918</v>
      </c>
      <c r="L28" s="100">
        <v>86</v>
      </c>
      <c r="M28" s="100">
        <v>5980.8</v>
      </c>
      <c r="N28" s="100">
        <v>6318.5</v>
      </c>
      <c r="O28" s="100">
        <v>139</v>
      </c>
      <c r="P28" s="100"/>
      <c r="Q28" s="100">
        <v>4046.73</v>
      </c>
    </row>
    <row r="29" spans="1:23" s="2" customFormat="1" x14ac:dyDescent="0.25">
      <c r="A29" s="153"/>
      <c r="B29" s="154" t="s">
        <v>757</v>
      </c>
      <c r="C29" s="160">
        <f>SUM(C17:C28)</f>
        <v>1682706.4399999997</v>
      </c>
      <c r="D29" s="160">
        <f t="shared" ref="D29:Q29" si="2">SUM(D17:D28)</f>
        <v>589604.80999999994</v>
      </c>
      <c r="E29" s="160">
        <f t="shared" si="2"/>
        <v>111706.06</v>
      </c>
      <c r="F29" s="160">
        <f t="shared" si="2"/>
        <v>3816</v>
      </c>
      <c r="G29" s="160">
        <f t="shared" si="2"/>
        <v>90732</v>
      </c>
      <c r="H29" s="160">
        <f t="shared" si="2"/>
        <v>255325.09999999998</v>
      </c>
      <c r="I29" s="160">
        <f t="shared" si="2"/>
        <v>4782.6000000000004</v>
      </c>
      <c r="J29" s="160">
        <f t="shared" si="2"/>
        <v>105246.5</v>
      </c>
      <c r="K29" s="160">
        <f t="shared" si="2"/>
        <v>212242</v>
      </c>
      <c r="L29" s="160">
        <f t="shared" si="2"/>
        <v>4076.1899999999996</v>
      </c>
      <c r="M29" s="160">
        <f t="shared" si="2"/>
        <v>58920.840000000004</v>
      </c>
      <c r="N29" s="160">
        <f t="shared" si="2"/>
        <v>103340.5</v>
      </c>
      <c r="O29" s="160">
        <f t="shared" si="2"/>
        <v>262</v>
      </c>
      <c r="P29" s="160">
        <f t="shared" si="2"/>
        <v>88363.040000000008</v>
      </c>
      <c r="Q29" s="160">
        <f t="shared" si="2"/>
        <v>54288.800000000003</v>
      </c>
      <c r="U29" s="82"/>
    </row>
    <row r="30" spans="1:23" s="2" customFormat="1" x14ac:dyDescent="0.25">
      <c r="A30" s="155">
        <v>2024</v>
      </c>
      <c r="B30" s="156" t="s">
        <v>910</v>
      </c>
      <c r="C30" s="158">
        <f>SUM(D30:Q30)</f>
        <v>120381.7</v>
      </c>
      <c r="D30" s="159">
        <v>22949.45</v>
      </c>
      <c r="E30" s="159">
        <v>57088.7</v>
      </c>
      <c r="F30" s="159"/>
      <c r="G30" s="158">
        <v>3331</v>
      </c>
      <c r="H30" s="158"/>
      <c r="I30" s="158">
        <v>1103</v>
      </c>
      <c r="J30" s="158">
        <v>8200</v>
      </c>
      <c r="K30" s="158">
        <v>13978</v>
      </c>
      <c r="L30" s="158"/>
      <c r="M30" s="158">
        <v>5781.1</v>
      </c>
      <c r="N30" s="158">
        <v>6465</v>
      </c>
      <c r="O30" s="158"/>
      <c r="P30" s="158"/>
      <c r="Q30" s="158">
        <v>1485.45</v>
      </c>
    </row>
    <row r="31" spans="1:23" s="2" customFormat="1" x14ac:dyDescent="0.25">
      <c r="A31" s="155"/>
      <c r="B31" s="156" t="s">
        <v>911</v>
      </c>
      <c r="C31" s="158">
        <f t="shared" ref="C31:C42" si="3">SUM(D31:Q31)</f>
        <v>0</v>
      </c>
      <c r="D31" s="159"/>
      <c r="E31" s="159"/>
      <c r="F31" s="159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S31" s="82"/>
    </row>
    <row r="32" spans="1:23" s="2" customFormat="1" ht="16.5" x14ac:dyDescent="0.3">
      <c r="A32" s="155"/>
      <c r="B32" s="156" t="s">
        <v>899</v>
      </c>
      <c r="C32" s="158">
        <f t="shared" si="3"/>
        <v>0</v>
      </c>
      <c r="D32" s="159"/>
      <c r="E32" s="159"/>
      <c r="F32" s="159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S32" s="82"/>
      <c r="V32" s="93"/>
      <c r="W32" s="93"/>
    </row>
    <row r="33" spans="1:19" s="2" customFormat="1" x14ac:dyDescent="0.25">
      <c r="A33" s="155"/>
      <c r="B33" s="156" t="s">
        <v>900</v>
      </c>
      <c r="C33" s="158">
        <f t="shared" si="3"/>
        <v>0</v>
      </c>
      <c r="D33" s="159"/>
      <c r="E33" s="159"/>
      <c r="F33" s="159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S33" s="82"/>
    </row>
    <row r="34" spans="1:19" s="2" customFormat="1" x14ac:dyDescent="0.25">
      <c r="A34" s="155"/>
      <c r="B34" s="156" t="s">
        <v>901</v>
      </c>
      <c r="C34" s="158">
        <f t="shared" si="3"/>
        <v>0</v>
      </c>
      <c r="D34" s="159"/>
      <c r="E34" s="159"/>
      <c r="F34" s="159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S34" s="82"/>
    </row>
    <row r="35" spans="1:19" s="2" customFormat="1" x14ac:dyDescent="0.25">
      <c r="A35" s="155"/>
      <c r="B35" s="156" t="s">
        <v>912</v>
      </c>
      <c r="C35" s="158">
        <f t="shared" si="3"/>
        <v>0</v>
      </c>
      <c r="D35" s="159"/>
      <c r="E35" s="159"/>
      <c r="F35" s="159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S35" s="82"/>
    </row>
    <row r="36" spans="1:19" s="2" customFormat="1" x14ac:dyDescent="0.25">
      <c r="A36" s="155"/>
      <c r="B36" s="156" t="s">
        <v>913</v>
      </c>
      <c r="C36" s="158">
        <f t="shared" si="3"/>
        <v>0</v>
      </c>
      <c r="D36" s="159"/>
      <c r="E36" s="159"/>
      <c r="F36" s="159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S36" s="82"/>
    </row>
    <row r="37" spans="1:19" s="2" customFormat="1" x14ac:dyDescent="0.25">
      <c r="A37" s="155"/>
      <c r="B37" s="156" t="s">
        <v>914</v>
      </c>
      <c r="C37" s="158">
        <f t="shared" si="3"/>
        <v>0</v>
      </c>
      <c r="D37" s="159"/>
      <c r="E37" s="159"/>
      <c r="F37" s="159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9" s="2" customFormat="1" x14ac:dyDescent="0.25">
      <c r="A38" s="155"/>
      <c r="B38" s="156" t="s">
        <v>915</v>
      </c>
      <c r="C38" s="158">
        <f t="shared" si="3"/>
        <v>0</v>
      </c>
      <c r="D38" s="159"/>
      <c r="E38" s="159"/>
      <c r="F38" s="159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9" s="2" customFormat="1" x14ac:dyDescent="0.25">
      <c r="A39" s="155"/>
      <c r="B39" s="156" t="s">
        <v>906</v>
      </c>
      <c r="C39" s="158">
        <f t="shared" si="3"/>
        <v>0</v>
      </c>
      <c r="D39" s="159"/>
      <c r="E39" s="159"/>
      <c r="F39" s="159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9" s="2" customFormat="1" x14ac:dyDescent="0.25">
      <c r="A40" s="155"/>
      <c r="B40" s="156" t="s">
        <v>907</v>
      </c>
      <c r="C40" s="158">
        <f t="shared" si="3"/>
        <v>0</v>
      </c>
      <c r="D40" s="159"/>
      <c r="E40" s="159"/>
      <c r="F40" s="159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9" s="2" customFormat="1" x14ac:dyDescent="0.25">
      <c r="A41" s="155"/>
      <c r="B41" s="156" t="s">
        <v>916</v>
      </c>
      <c r="C41" s="158">
        <f t="shared" si="3"/>
        <v>0</v>
      </c>
      <c r="D41" s="159"/>
      <c r="E41" s="159"/>
      <c r="F41" s="159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9" s="2" customFormat="1" x14ac:dyDescent="0.25">
      <c r="A42" s="155"/>
      <c r="B42" s="157" t="s">
        <v>909</v>
      </c>
      <c r="C42" s="161">
        <f>SUM(C30:C41)</f>
        <v>120381.7</v>
      </c>
      <c r="D42" s="161">
        <f t="shared" ref="D42:Q42" si="4">SUM(D30:D41)</f>
        <v>22949.45</v>
      </c>
      <c r="E42" s="161">
        <f t="shared" si="4"/>
        <v>57088.7</v>
      </c>
      <c r="F42" s="161">
        <f t="shared" si="4"/>
        <v>0</v>
      </c>
      <c r="G42" s="161">
        <f t="shared" si="4"/>
        <v>3331</v>
      </c>
      <c r="H42" s="161">
        <f t="shared" si="4"/>
        <v>0</v>
      </c>
      <c r="I42" s="161">
        <f t="shared" si="4"/>
        <v>1103</v>
      </c>
      <c r="J42" s="161">
        <f t="shared" si="4"/>
        <v>8200</v>
      </c>
      <c r="K42" s="161">
        <f t="shared" si="4"/>
        <v>13978</v>
      </c>
      <c r="L42" s="161">
        <f t="shared" si="4"/>
        <v>0</v>
      </c>
      <c r="M42" s="161">
        <f t="shared" si="4"/>
        <v>5781.1</v>
      </c>
      <c r="N42" s="161">
        <f t="shared" si="4"/>
        <v>6465</v>
      </c>
      <c r="O42" s="161">
        <f t="shared" si="4"/>
        <v>0</v>
      </c>
      <c r="P42" s="161">
        <f t="shared" si="4"/>
        <v>0</v>
      </c>
      <c r="Q42" s="161">
        <f t="shared" si="4"/>
        <v>1485.45</v>
      </c>
    </row>
    <row r="43" spans="1:19" s="2" customFormat="1" x14ac:dyDescent="0.25">
      <c r="D43" s="3"/>
      <c r="E43" s="3"/>
      <c r="F43" s="3"/>
    </row>
    <row r="44" spans="1:19" s="2" customFormat="1" x14ac:dyDescent="0.25">
      <c r="D44" s="3"/>
      <c r="E44" s="3"/>
      <c r="F44" s="3"/>
    </row>
    <row r="45" spans="1:19" s="2" customFormat="1" x14ac:dyDescent="0.25">
      <c r="D45" s="3"/>
      <c r="E45" s="3"/>
      <c r="F45" s="3"/>
    </row>
    <row r="46" spans="1:19" s="2" customFormat="1" x14ac:dyDescent="0.25">
      <c r="D46" s="3"/>
      <c r="E46" s="3"/>
      <c r="F46" s="3"/>
    </row>
    <row r="47" spans="1:19" s="2" customFormat="1" x14ac:dyDescent="0.25">
      <c r="D47" s="3"/>
      <c r="E47" s="3"/>
      <c r="F47" s="3"/>
    </row>
    <row r="48" spans="1:19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3">
    <mergeCell ref="A18:A29"/>
    <mergeCell ref="A4:A16"/>
    <mergeCell ref="A30:A42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Qendrim Ibrahimaj</cp:lastModifiedBy>
  <cp:lastPrinted>2021-12-09T08:29:01Z</cp:lastPrinted>
  <dcterms:created xsi:type="dcterms:W3CDTF">2015-03-12T08:53:45Z</dcterms:created>
  <dcterms:modified xsi:type="dcterms:W3CDTF">2024-02-07T10:36:19Z</dcterms:modified>
</cp:coreProperties>
</file>